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C:\Users\Chris\Dropbox\Trax\BSA\wip\"/>
    </mc:Choice>
  </mc:AlternateContent>
  <bookViews>
    <workbookView xWindow="0" yWindow="0" windowWidth="18432" windowHeight="10308" tabRatio="833"/>
  </bookViews>
  <sheets>
    <sheet name="Instructions" sheetId="1" r:id="rId1"/>
    <sheet name="Parent Contact Info" sheetId="55" r:id="rId2"/>
    <sheet name="Attendance" sheetId="54" r:id="rId3"/>
    <sheet name="Recharter" sheetId="56" r:id="rId4"/>
    <sheet name="Bobcat" sheetId="23" r:id="rId5"/>
    <sheet name="Wolf" sheetId="62" r:id="rId6"/>
    <sheet name="Achievements" sheetId="2" r:id="rId7"/>
    <sheet name="Electives" sheetId="6" r:id="rId8"/>
    <sheet name="Cub Awards" sheetId="63" r:id="rId9"/>
    <sheet name="NOVA" sheetId="64" r:id="rId10"/>
    <sheet name="Shooting Sports" sheetId="65" r:id="rId11"/>
    <sheet name="Summary" sheetId="8" r:id="rId12"/>
    <sheet name="Scout 1" sheetId="5" r:id="rId13"/>
    <sheet name="Scout 2" sheetId="39" r:id="rId14"/>
    <sheet name="Scout 3" sheetId="40" r:id="rId15"/>
    <sheet name="Scout 4" sheetId="41" r:id="rId16"/>
    <sheet name="Scout 5" sheetId="42" r:id="rId17"/>
    <sheet name="Scout 6" sheetId="43" r:id="rId18"/>
    <sheet name="Scout 7" sheetId="44" r:id="rId19"/>
    <sheet name="Scout 8" sheetId="45" r:id="rId20"/>
    <sheet name="Scout 9" sheetId="46" r:id="rId21"/>
    <sheet name="Scout 10" sheetId="47" r:id="rId22"/>
    <sheet name="Scout 11" sheetId="48" r:id="rId23"/>
    <sheet name="Scout 12" sheetId="49" r:id="rId24"/>
    <sheet name="Scout 13" sheetId="50" r:id="rId25"/>
    <sheet name="Scout 14" sheetId="51" r:id="rId26"/>
    <sheet name="Scout 15" sheetId="52" r:id="rId27"/>
    <sheet name="Scout 16" sheetId="57" r:id="rId28"/>
    <sheet name="Scout 17" sheetId="58" r:id="rId29"/>
    <sheet name="Scout 18" sheetId="59" r:id="rId30"/>
    <sheet name="Scout 19" sheetId="60" r:id="rId31"/>
    <sheet name="Scout 20" sheetId="61" r:id="rId32"/>
  </sheets>
  <definedNames>
    <definedName name="_xlnm.Print_Area" localSheetId="6">Achievements!$A$1:$Y$55</definedName>
    <definedName name="_xlnm.Print_Area" localSheetId="2">Attendance!$A$1:$X$105</definedName>
    <definedName name="_xlnm.Print_Area" localSheetId="4">Bobcat!$A$1:$Y$13</definedName>
    <definedName name="_xlnm.Print_Area" localSheetId="7">Electives!$A$1:$Y$134</definedName>
    <definedName name="_xlnm.Print_Area" localSheetId="0">Instructions!$A$1:$J$94</definedName>
    <definedName name="_xlnm.Print_Area" localSheetId="1">'Parent Contact Info'!$A$1:$F$260</definedName>
    <definedName name="_xlnm.Print_Area" localSheetId="3">Recharter!$A$1:$Y$15</definedName>
    <definedName name="_xlnm.Print_Area" localSheetId="12">'Scout 1'!$A$1:$AK$70</definedName>
    <definedName name="_xlnm.Print_Area" localSheetId="21">'Scout 10'!$A$1:$AK$70</definedName>
    <definedName name="_xlnm.Print_Area" localSheetId="22">'Scout 11'!$A$1:$AK$70</definedName>
    <definedName name="_xlnm.Print_Area" localSheetId="23">'Scout 12'!$A$1:$AK$70</definedName>
    <definedName name="_xlnm.Print_Area" localSheetId="24">'Scout 13'!$A$1:$AK$70</definedName>
    <definedName name="_xlnm.Print_Area" localSheetId="25">'Scout 14'!$A$1:$AK$71</definedName>
    <definedName name="_xlnm.Print_Area" localSheetId="26">'Scout 15'!$A$1:$AK$70</definedName>
    <definedName name="_xlnm.Print_Area" localSheetId="27">'Scout 16'!$A$1:$AK$70</definedName>
    <definedName name="_xlnm.Print_Area" localSheetId="28">'Scout 17'!$A$1:$AK$70</definedName>
    <definedName name="_xlnm.Print_Area" localSheetId="29">'Scout 18'!$A$1:$AK$70</definedName>
    <definedName name="_xlnm.Print_Area" localSheetId="30">'Scout 19'!$A$1:$AK$70</definedName>
    <definedName name="_xlnm.Print_Area" localSheetId="13">'Scout 2'!$A$1:$AK$70</definedName>
    <definedName name="_xlnm.Print_Area" localSheetId="31">'Scout 20'!$A$1:$AK$70</definedName>
    <definedName name="_xlnm.Print_Area" localSheetId="14">'Scout 3'!$A$1:$AK$70</definedName>
    <definedName name="_xlnm.Print_Area" localSheetId="15">'Scout 4'!$A$1:$AK$70</definedName>
    <definedName name="_xlnm.Print_Area" localSheetId="16">'Scout 5'!$A$1:$AK$70</definedName>
    <definedName name="_xlnm.Print_Area" localSheetId="17">'Scout 6'!$A$1:$AK$70</definedName>
    <definedName name="_xlnm.Print_Area" localSheetId="18">'Scout 7'!$A$1:$AK$70</definedName>
    <definedName name="_xlnm.Print_Area" localSheetId="19">'Scout 8'!$A$1:$AK$70</definedName>
    <definedName name="_xlnm.Print_Area" localSheetId="20">'Scout 9'!$A$1:$AK$70</definedName>
    <definedName name="_xlnm.Print_Area" localSheetId="11">Summary!$A$1:$AO$26</definedName>
    <definedName name="_xlnm.Print_Titles" localSheetId="6">Achievements!$1:$4</definedName>
    <definedName name="_xlnm.Print_Titles" localSheetId="2">Attendance!$1:$5</definedName>
    <definedName name="_xlnm.Print_Titles" localSheetId="4">Bobcat!$1:$4</definedName>
    <definedName name="_xlnm.Print_Titles" localSheetId="7">Electives!$1:$4</definedName>
    <definedName name="_xlnm.Print_Titles" localSheetId="12">'Scout 1'!$A:$B</definedName>
    <definedName name="_xlnm.Print_Titles" localSheetId="21">'Scout 10'!$A:$B</definedName>
    <definedName name="_xlnm.Print_Titles" localSheetId="22">'Scout 11'!$A:$B</definedName>
    <definedName name="_xlnm.Print_Titles" localSheetId="23">'Scout 12'!$A:$B</definedName>
    <definedName name="_xlnm.Print_Titles" localSheetId="24">'Scout 13'!$A:$B</definedName>
    <definedName name="_xlnm.Print_Titles" localSheetId="25">'Scout 14'!$A:$B</definedName>
    <definedName name="_xlnm.Print_Titles" localSheetId="26">'Scout 15'!$A:$B</definedName>
    <definedName name="_xlnm.Print_Titles" localSheetId="27">'Scout 16'!$A:$B</definedName>
    <definedName name="_xlnm.Print_Titles" localSheetId="28">'Scout 17'!$A:$B</definedName>
    <definedName name="_xlnm.Print_Titles" localSheetId="29">'Scout 18'!$A:$B</definedName>
    <definedName name="_xlnm.Print_Titles" localSheetId="30">'Scout 19'!$A:$B</definedName>
    <definedName name="_xlnm.Print_Titles" localSheetId="13">'Scout 2'!$A:$B</definedName>
    <definedName name="_xlnm.Print_Titles" localSheetId="31">'Scout 20'!$A:$B</definedName>
    <definedName name="_xlnm.Print_Titles" localSheetId="14">'Scout 3'!$A:$B</definedName>
    <definedName name="_xlnm.Print_Titles" localSheetId="15">'Scout 4'!$A:$B</definedName>
    <definedName name="_xlnm.Print_Titles" localSheetId="16">'Scout 5'!$A:$B</definedName>
    <definedName name="_xlnm.Print_Titles" localSheetId="17">'Scout 6'!$A:$B</definedName>
    <definedName name="_xlnm.Print_Titles" localSheetId="18">'Scout 7'!$A:$B</definedName>
    <definedName name="_xlnm.Print_Titles" localSheetId="19">'Scout 8'!$A:$B</definedName>
    <definedName name="_xlnm.Print_Titles" localSheetId="20">'Scout 9'!$A:$B</definedName>
  </definedNames>
  <calcPr calcId="162913"/>
</workbook>
</file>

<file path=xl/calcChain.xml><?xml version="1.0" encoding="utf-8"?>
<calcChain xmlns="http://schemas.openxmlformats.org/spreadsheetml/2006/main">
  <c r="F37" i="65" l="1"/>
  <c r="G37" i="65"/>
  <c r="H37" i="65"/>
  <c r="I37" i="65"/>
  <c r="J37" i="65"/>
  <c r="K37" i="65"/>
  <c r="L37" i="65"/>
  <c r="M37" i="65"/>
  <c r="N37" i="65"/>
  <c r="O37" i="65"/>
  <c r="P37" i="65"/>
  <c r="Q37" i="65"/>
  <c r="R37" i="65"/>
  <c r="S37" i="65"/>
  <c r="T37" i="65"/>
  <c r="U37" i="65"/>
  <c r="V37" i="65"/>
  <c r="W37" i="65"/>
  <c r="X37" i="65"/>
  <c r="AB45" i="8" l="1"/>
  <c r="AB44" i="8"/>
  <c r="AB43" i="8"/>
  <c r="AB42" i="8"/>
  <c r="AB41" i="8"/>
  <c r="AB39" i="8"/>
  <c r="AB38" i="8"/>
  <c r="AB37" i="8"/>
  <c r="AB36" i="8"/>
  <c r="AB35" i="8"/>
  <c r="AB34" i="8"/>
  <c r="AB33" i="8"/>
  <c r="AB32" i="8"/>
  <c r="AB30" i="8"/>
  <c r="AB29" i="8"/>
  <c r="AB28" i="8"/>
  <c r="F45" i="8"/>
  <c r="F44" i="8"/>
  <c r="F43" i="8"/>
  <c r="F42" i="8"/>
  <c r="F41" i="8"/>
  <c r="F39" i="8"/>
  <c r="F38" i="8"/>
  <c r="F37" i="8"/>
  <c r="F36" i="8"/>
  <c r="F35" i="8"/>
  <c r="F34" i="8"/>
  <c r="F33" i="8"/>
  <c r="F32" i="8"/>
  <c r="F30" i="8"/>
  <c r="F29" i="8"/>
  <c r="F28" i="8"/>
  <c r="B28" i="8"/>
  <c r="H45" i="8"/>
  <c r="H44" i="8"/>
  <c r="H43" i="8"/>
  <c r="H42" i="8"/>
  <c r="H41" i="8"/>
  <c r="H39" i="8"/>
  <c r="H38" i="8"/>
  <c r="H37" i="8"/>
  <c r="H36" i="8"/>
  <c r="H35" i="8"/>
  <c r="H34" i="8"/>
  <c r="H33" i="8"/>
  <c r="H32" i="8"/>
  <c r="H30" i="8"/>
  <c r="H29" i="8"/>
  <c r="H28" i="8"/>
  <c r="N45" i="8"/>
  <c r="N44" i="8"/>
  <c r="N43" i="8"/>
  <c r="N42" i="8"/>
  <c r="N41" i="8"/>
  <c r="N39" i="8"/>
  <c r="N38" i="8"/>
  <c r="N37" i="8"/>
  <c r="N36" i="8"/>
  <c r="N35" i="8"/>
  <c r="N34" i="8"/>
  <c r="N33" i="8"/>
  <c r="N32" i="8"/>
  <c r="N30" i="8"/>
  <c r="N29" i="8"/>
  <c r="N28" i="8"/>
  <c r="P45" i="8"/>
  <c r="P44" i="8"/>
  <c r="P43" i="8"/>
  <c r="P42" i="8"/>
  <c r="P41" i="8"/>
  <c r="P39" i="8"/>
  <c r="P38" i="8"/>
  <c r="P37" i="8"/>
  <c r="P36" i="8"/>
  <c r="P35" i="8"/>
  <c r="P34" i="8"/>
  <c r="P33" i="8"/>
  <c r="P32" i="8"/>
  <c r="P30" i="8"/>
  <c r="P29" i="8"/>
  <c r="P28" i="8"/>
  <c r="V45" i="8"/>
  <c r="V44" i="8"/>
  <c r="V43" i="8"/>
  <c r="V42" i="8"/>
  <c r="V41" i="8"/>
  <c r="V39" i="8"/>
  <c r="V38" i="8"/>
  <c r="V37" i="8"/>
  <c r="V36" i="8"/>
  <c r="V35" i="8"/>
  <c r="V34" i="8"/>
  <c r="V33" i="8"/>
  <c r="V32" i="8"/>
  <c r="V30" i="8"/>
  <c r="V29" i="8"/>
  <c r="V28" i="8"/>
  <c r="X45" i="8"/>
  <c r="X44" i="8"/>
  <c r="X43" i="8"/>
  <c r="X42" i="8"/>
  <c r="X41" i="8"/>
  <c r="X39" i="8"/>
  <c r="X38" i="8"/>
  <c r="X37" i="8"/>
  <c r="X36" i="8"/>
  <c r="X35" i="8"/>
  <c r="X34" i="8"/>
  <c r="X33" i="8"/>
  <c r="X32" i="8"/>
  <c r="X30" i="8"/>
  <c r="X29" i="8"/>
  <c r="X28" i="8"/>
  <c r="AD45" i="8"/>
  <c r="AD44" i="8"/>
  <c r="AD43" i="8"/>
  <c r="AD42" i="8"/>
  <c r="AD41" i="8"/>
  <c r="AD39" i="8"/>
  <c r="AD38" i="8"/>
  <c r="AD37" i="8"/>
  <c r="AD36" i="8"/>
  <c r="AD35" i="8"/>
  <c r="AD34" i="8"/>
  <c r="AD33" i="8"/>
  <c r="AD32" i="8"/>
  <c r="AD30" i="8"/>
  <c r="AD29" i="8"/>
  <c r="AD28" i="8"/>
  <c r="AF45" i="8"/>
  <c r="AF44" i="8"/>
  <c r="AF43" i="8"/>
  <c r="AF42" i="8"/>
  <c r="AF41" i="8"/>
  <c r="AF39" i="8"/>
  <c r="AF38" i="8"/>
  <c r="AF37" i="8"/>
  <c r="AF36" i="8"/>
  <c r="AF35" i="8"/>
  <c r="AF34" i="8"/>
  <c r="AF33" i="8"/>
  <c r="AF32" i="8"/>
  <c r="AF30" i="8"/>
  <c r="AF29" i="8"/>
  <c r="AF28" i="8"/>
  <c r="AL45" i="8"/>
  <c r="AL44" i="8"/>
  <c r="AL43" i="8"/>
  <c r="AL42" i="8"/>
  <c r="AL41" i="8"/>
  <c r="AL39" i="8"/>
  <c r="AL38" i="8"/>
  <c r="AL37" i="8"/>
  <c r="AL36" i="8"/>
  <c r="AL35" i="8"/>
  <c r="AL34" i="8"/>
  <c r="AL33" i="8"/>
  <c r="AL32" i="8"/>
  <c r="AL30" i="8"/>
  <c r="AL29" i="8"/>
  <c r="AL28" i="8"/>
  <c r="Z28" i="8"/>
  <c r="Z29" i="8"/>
  <c r="Z30" i="8"/>
  <c r="Z32" i="8"/>
  <c r="Z33" i="8"/>
  <c r="Z34" i="8"/>
  <c r="Z35" i="8"/>
  <c r="Z36" i="8"/>
  <c r="Z37" i="8"/>
  <c r="Z38" i="8"/>
  <c r="Z39" i="8"/>
  <c r="Z41" i="8"/>
  <c r="Z42" i="8"/>
  <c r="Z43" i="8"/>
  <c r="Z44" i="8"/>
  <c r="Z45" i="8"/>
  <c r="AN28" i="8"/>
  <c r="AN29" i="8"/>
  <c r="AN30" i="8"/>
  <c r="AN32" i="8"/>
  <c r="AN33" i="8"/>
  <c r="AN34" i="8"/>
  <c r="AN35" i="8"/>
  <c r="AN36" i="8"/>
  <c r="AN37" i="8"/>
  <c r="AN38" i="8"/>
  <c r="AN39" i="8"/>
  <c r="AN41" i="8"/>
  <c r="AN42" i="8"/>
  <c r="AN43" i="8"/>
  <c r="AN44" i="8"/>
  <c r="AN45" i="8"/>
  <c r="R28" i="8"/>
  <c r="T28" i="8"/>
  <c r="AH28" i="8"/>
  <c r="AJ28" i="8"/>
  <c r="R29" i="8"/>
  <c r="T29" i="8"/>
  <c r="AH29" i="8"/>
  <c r="AJ29" i="8"/>
  <c r="R30" i="8"/>
  <c r="T30" i="8"/>
  <c r="AH30" i="8"/>
  <c r="AJ30" i="8"/>
  <c r="R32" i="8"/>
  <c r="T32" i="8"/>
  <c r="AH32" i="8"/>
  <c r="AJ32" i="8"/>
  <c r="R33" i="8"/>
  <c r="T33" i="8"/>
  <c r="AH33" i="8"/>
  <c r="AJ33" i="8"/>
  <c r="R34" i="8"/>
  <c r="T34" i="8"/>
  <c r="AH34" i="8"/>
  <c r="AJ34" i="8"/>
  <c r="R35" i="8"/>
  <c r="T35" i="8"/>
  <c r="AH35" i="8"/>
  <c r="AJ35" i="8"/>
  <c r="R36" i="8"/>
  <c r="T36" i="8"/>
  <c r="AH36" i="8"/>
  <c r="AJ36" i="8"/>
  <c r="R37" i="8"/>
  <c r="T37" i="8"/>
  <c r="AH37" i="8"/>
  <c r="AJ37" i="8"/>
  <c r="R38" i="8"/>
  <c r="T38" i="8"/>
  <c r="AH38" i="8"/>
  <c r="AJ38" i="8"/>
  <c r="R39" i="8"/>
  <c r="T39" i="8"/>
  <c r="AH39" i="8"/>
  <c r="AJ39" i="8"/>
  <c r="R41" i="8"/>
  <c r="T41" i="8"/>
  <c r="AH41" i="8"/>
  <c r="AJ41" i="8"/>
  <c r="R42" i="8"/>
  <c r="T42" i="8"/>
  <c r="AH42" i="8"/>
  <c r="AJ42" i="8"/>
  <c r="R43" i="8"/>
  <c r="T43" i="8"/>
  <c r="AH43" i="8"/>
  <c r="AJ43" i="8"/>
  <c r="R44" i="8"/>
  <c r="T44" i="8"/>
  <c r="AH44" i="8"/>
  <c r="AJ44" i="8"/>
  <c r="R45" i="8"/>
  <c r="T45" i="8"/>
  <c r="AH45" i="8"/>
  <c r="AJ45" i="8"/>
  <c r="J28" i="8"/>
  <c r="L28" i="8"/>
  <c r="J29" i="8"/>
  <c r="L29" i="8"/>
  <c r="J30" i="8"/>
  <c r="L30" i="8"/>
  <c r="J32" i="8"/>
  <c r="L32" i="8"/>
  <c r="J33" i="8"/>
  <c r="L33" i="8"/>
  <c r="J34" i="8"/>
  <c r="L34" i="8"/>
  <c r="J35" i="8"/>
  <c r="L35" i="8"/>
  <c r="J36" i="8"/>
  <c r="L36" i="8"/>
  <c r="J37" i="8"/>
  <c r="L37" i="8"/>
  <c r="J38" i="8"/>
  <c r="L38" i="8"/>
  <c r="J39" i="8"/>
  <c r="L39" i="8"/>
  <c r="J41" i="8"/>
  <c r="L41" i="8"/>
  <c r="J42" i="8"/>
  <c r="L42" i="8"/>
  <c r="J43" i="8"/>
  <c r="L43" i="8"/>
  <c r="J44" i="8"/>
  <c r="L44" i="8"/>
  <c r="J45" i="8"/>
  <c r="L45" i="8"/>
  <c r="B46" i="8"/>
  <c r="D45" i="8"/>
  <c r="B45" i="8"/>
  <c r="D44" i="8"/>
  <c r="B44" i="8"/>
  <c r="D43" i="8"/>
  <c r="B43" i="8"/>
  <c r="D42" i="8"/>
  <c r="B42" i="8"/>
  <c r="D41" i="8"/>
  <c r="B41" i="8"/>
  <c r="D39" i="8"/>
  <c r="B39" i="8"/>
  <c r="D38" i="8"/>
  <c r="B38" i="8"/>
  <c r="D37" i="8"/>
  <c r="D36" i="8"/>
  <c r="B36" i="8"/>
  <c r="D35" i="8"/>
  <c r="B35" i="8"/>
  <c r="D34" i="8"/>
  <c r="B34" i="8"/>
  <c r="D33" i="8"/>
  <c r="D32" i="8"/>
  <c r="B33" i="8"/>
  <c r="B32" i="8"/>
  <c r="D30" i="8"/>
  <c r="D29" i="8"/>
  <c r="D28" i="8"/>
  <c r="B30" i="8"/>
  <c r="B29" i="8"/>
  <c r="V70" i="61"/>
  <c r="V69" i="61"/>
  <c r="V68" i="61"/>
  <c r="V65" i="61"/>
  <c r="AF64" i="61"/>
  <c r="V64" i="61"/>
  <c r="AF63" i="61"/>
  <c r="V63" i="61"/>
  <c r="AF62" i="61"/>
  <c r="V62" i="61"/>
  <c r="L62" i="61"/>
  <c r="AF61" i="61"/>
  <c r="L61" i="61"/>
  <c r="AF60" i="61"/>
  <c r="V60" i="61"/>
  <c r="L60" i="61"/>
  <c r="AF59" i="61"/>
  <c r="AA59" i="61"/>
  <c r="V59" i="61"/>
  <c r="L59" i="61"/>
  <c r="AK58" i="61"/>
  <c r="AF58" i="61"/>
  <c r="AA58" i="61"/>
  <c r="V58" i="61"/>
  <c r="L58" i="61"/>
  <c r="AK57" i="61"/>
  <c r="AF57" i="61"/>
  <c r="AA57" i="61"/>
  <c r="V57" i="61"/>
  <c r="L57" i="61"/>
  <c r="AK56" i="61"/>
  <c r="AF56" i="61"/>
  <c r="AA56" i="61"/>
  <c r="V56" i="61"/>
  <c r="L56" i="61"/>
  <c r="AK55" i="61"/>
  <c r="AF55" i="61"/>
  <c r="AA55" i="61"/>
  <c r="Q55" i="61"/>
  <c r="L55" i="61"/>
  <c r="AK54" i="61"/>
  <c r="AF54" i="61"/>
  <c r="AA54" i="61"/>
  <c r="V54" i="61"/>
  <c r="Q54" i="61"/>
  <c r="L54" i="61"/>
  <c r="AK53" i="61"/>
  <c r="AF53" i="61"/>
  <c r="AA53" i="61"/>
  <c r="V53" i="61"/>
  <c r="Q53" i="61"/>
  <c r="L53" i="61"/>
  <c r="AK52" i="61"/>
  <c r="AF52" i="61"/>
  <c r="AA52" i="61"/>
  <c r="V52" i="61"/>
  <c r="Q52" i="61"/>
  <c r="L52" i="61"/>
  <c r="AK51" i="61"/>
  <c r="AF51" i="61"/>
  <c r="AA51" i="61"/>
  <c r="V51" i="61"/>
  <c r="Q51" i="61"/>
  <c r="L51" i="61"/>
  <c r="AK50" i="61"/>
  <c r="AF50" i="61"/>
  <c r="AA50" i="61"/>
  <c r="V50" i="61"/>
  <c r="L50" i="61"/>
  <c r="AK49" i="61"/>
  <c r="AF49" i="61"/>
  <c r="AA49" i="61"/>
  <c r="Q49" i="61"/>
  <c r="L49" i="61"/>
  <c r="AK48" i="61"/>
  <c r="AF48" i="61"/>
  <c r="AA48" i="61"/>
  <c r="V48" i="61"/>
  <c r="Q48" i="61"/>
  <c r="AK47" i="61"/>
  <c r="AF47" i="61"/>
  <c r="AA47" i="61"/>
  <c r="V47" i="61"/>
  <c r="Q47" i="61"/>
  <c r="L47" i="61"/>
  <c r="G47" i="61"/>
  <c r="AK46" i="61"/>
  <c r="AF46" i="61"/>
  <c r="AA46" i="61"/>
  <c r="V46" i="61"/>
  <c r="Q46" i="61"/>
  <c r="L46" i="61"/>
  <c r="G46" i="61"/>
  <c r="AK45" i="61"/>
  <c r="AF45" i="61"/>
  <c r="AA45" i="61"/>
  <c r="V45" i="61"/>
  <c r="Q45" i="61"/>
  <c r="L45" i="61"/>
  <c r="G45" i="61"/>
  <c r="AK44" i="61"/>
  <c r="AF44" i="61"/>
  <c r="AA44" i="61"/>
  <c r="V44" i="61"/>
  <c r="Q44" i="61"/>
  <c r="L44" i="61"/>
  <c r="G44" i="61"/>
  <c r="AK43" i="61"/>
  <c r="AF43" i="61"/>
  <c r="AA43" i="61"/>
  <c r="Q43" i="61"/>
  <c r="L43" i="61"/>
  <c r="G43" i="61"/>
  <c r="AK42" i="61"/>
  <c r="AF42" i="61"/>
  <c r="AA42" i="61"/>
  <c r="V42" i="61"/>
  <c r="L42" i="61"/>
  <c r="G42" i="61"/>
  <c r="AK41" i="61"/>
  <c r="AF41" i="61"/>
  <c r="AA41" i="61"/>
  <c r="V41" i="61"/>
  <c r="Q41" i="61"/>
  <c r="AK40" i="61"/>
  <c r="AF40" i="61"/>
  <c r="AA40" i="61"/>
  <c r="V40" i="61"/>
  <c r="Q40" i="61"/>
  <c r="L40" i="61"/>
  <c r="G40" i="61"/>
  <c r="AK39" i="61"/>
  <c r="AF39" i="61"/>
  <c r="AA39" i="61"/>
  <c r="V39" i="61"/>
  <c r="Q39" i="61"/>
  <c r="L39" i="61"/>
  <c r="G39" i="61"/>
  <c r="AA38" i="61"/>
  <c r="Q38" i="61"/>
  <c r="L38" i="61"/>
  <c r="G38" i="61"/>
  <c r="AK37" i="61"/>
  <c r="AF37" i="61"/>
  <c r="AA37" i="61"/>
  <c r="L37" i="61"/>
  <c r="G37" i="61"/>
  <c r="AK36" i="61"/>
  <c r="AF36" i="61"/>
  <c r="AA36" i="61"/>
  <c r="Q36" i="61"/>
  <c r="L36" i="61"/>
  <c r="G36" i="61"/>
  <c r="AK35" i="61"/>
  <c r="AF35" i="61"/>
  <c r="AA35" i="61"/>
  <c r="Q35" i="61"/>
  <c r="L35" i="61"/>
  <c r="G35" i="61"/>
  <c r="AK34" i="61"/>
  <c r="AF34" i="61"/>
  <c r="AA34" i="61"/>
  <c r="Q34" i="61"/>
  <c r="L34" i="61"/>
  <c r="G34" i="61"/>
  <c r="AK33" i="61"/>
  <c r="AF33" i="61"/>
  <c r="AA33" i="61"/>
  <c r="Q33" i="61"/>
  <c r="L33" i="61"/>
  <c r="AK32" i="61"/>
  <c r="AF32" i="61"/>
  <c r="AA32" i="61"/>
  <c r="V32" i="61"/>
  <c r="Q32" i="61"/>
  <c r="L32" i="61"/>
  <c r="G32" i="61"/>
  <c r="B32" i="61"/>
  <c r="AK31" i="61"/>
  <c r="AF31" i="61"/>
  <c r="AA31" i="61"/>
  <c r="V31" i="61"/>
  <c r="Q31" i="61"/>
  <c r="L31" i="61"/>
  <c r="G31" i="61"/>
  <c r="B31" i="61"/>
  <c r="AK30" i="61"/>
  <c r="AF30" i="61"/>
  <c r="AA30" i="61"/>
  <c r="V30" i="61"/>
  <c r="L30" i="61"/>
  <c r="G30" i="61"/>
  <c r="B30" i="61"/>
  <c r="AK29" i="61"/>
  <c r="AF29" i="61"/>
  <c r="V29" i="61"/>
  <c r="Q29" i="61"/>
  <c r="L29" i="61"/>
  <c r="G29" i="61"/>
  <c r="B29" i="61"/>
  <c r="AK28" i="61"/>
  <c r="AF28" i="61"/>
  <c r="AA28" i="61"/>
  <c r="Q28" i="61"/>
  <c r="L28" i="61"/>
  <c r="B28" i="61"/>
  <c r="AK27" i="61"/>
  <c r="AF27" i="61"/>
  <c r="AA27" i="61"/>
  <c r="V27" i="61"/>
  <c r="Q27" i="61"/>
  <c r="L27" i="61"/>
  <c r="G27" i="61"/>
  <c r="B27" i="61"/>
  <c r="AK26" i="61"/>
  <c r="AF26" i="61"/>
  <c r="AA26" i="61"/>
  <c r="V26" i="61"/>
  <c r="Q26" i="61"/>
  <c r="L26" i="61"/>
  <c r="G26" i="61"/>
  <c r="B26" i="61"/>
  <c r="AK25" i="61"/>
  <c r="AF25" i="61"/>
  <c r="AA25" i="61"/>
  <c r="V25" i="61"/>
  <c r="Q25" i="61"/>
  <c r="L25" i="61"/>
  <c r="G25" i="61"/>
  <c r="B25" i="61"/>
  <c r="AK24" i="61"/>
  <c r="AF24" i="61"/>
  <c r="AA24" i="61"/>
  <c r="V24" i="61"/>
  <c r="Q24" i="61"/>
  <c r="L24" i="61"/>
  <c r="G24" i="61"/>
  <c r="B24" i="61"/>
  <c r="AK23" i="61"/>
  <c r="AF23" i="61"/>
  <c r="AA23" i="61"/>
  <c r="V23" i="61"/>
  <c r="L23" i="61"/>
  <c r="G23" i="61"/>
  <c r="B23" i="61"/>
  <c r="AK22" i="61"/>
  <c r="AF22" i="61"/>
  <c r="AA22" i="61"/>
  <c r="V22" i="61"/>
  <c r="Q22" i="61"/>
  <c r="L22" i="61"/>
  <c r="G22" i="61"/>
  <c r="B22" i="61"/>
  <c r="AK21" i="61"/>
  <c r="AF21" i="61"/>
  <c r="AA21" i="61"/>
  <c r="V21" i="61"/>
  <c r="Q21" i="61"/>
  <c r="B21" i="61"/>
  <c r="B7" i="61" s="1"/>
  <c r="AF20" i="61"/>
  <c r="AA20" i="61"/>
  <c r="V20" i="61"/>
  <c r="Q20" i="61"/>
  <c r="L20" i="61"/>
  <c r="G20" i="61"/>
  <c r="B20" i="61"/>
  <c r="AK19" i="61"/>
  <c r="AF19" i="61"/>
  <c r="AA19" i="61"/>
  <c r="V19" i="61"/>
  <c r="Q19" i="61"/>
  <c r="L19" i="61"/>
  <c r="G19" i="61"/>
  <c r="AK18" i="61"/>
  <c r="AF18" i="61"/>
  <c r="AA18" i="61"/>
  <c r="V18" i="61"/>
  <c r="Q18" i="61"/>
  <c r="L18" i="61"/>
  <c r="G18" i="61"/>
  <c r="AK17" i="61"/>
  <c r="AF17" i="61"/>
  <c r="V17" i="61"/>
  <c r="Q17" i="61"/>
  <c r="L17" i="61"/>
  <c r="G17" i="61"/>
  <c r="AK16" i="61"/>
  <c r="AF16" i="61"/>
  <c r="AA16" i="61"/>
  <c r="V16" i="61"/>
  <c r="L16" i="61"/>
  <c r="G16" i="61"/>
  <c r="B16" i="61"/>
  <c r="AK15" i="61"/>
  <c r="AF15" i="61"/>
  <c r="AA15" i="61"/>
  <c r="V15" i="61"/>
  <c r="Q15" i="61"/>
  <c r="L15" i="61"/>
  <c r="G15" i="61"/>
  <c r="B15" i="61"/>
  <c r="AK14" i="61"/>
  <c r="AF14" i="61"/>
  <c r="AA14" i="61"/>
  <c r="V14" i="61"/>
  <c r="Q14" i="61"/>
  <c r="L14" i="61"/>
  <c r="G14" i="61"/>
  <c r="B14" i="61"/>
  <c r="AK13" i="61"/>
  <c r="AF13" i="61"/>
  <c r="AA13" i="61"/>
  <c r="V13" i="61"/>
  <c r="Q13" i="61"/>
  <c r="L13" i="61"/>
  <c r="B13" i="61"/>
  <c r="AK12" i="61"/>
  <c r="AF12" i="61"/>
  <c r="AA12" i="61"/>
  <c r="V12" i="61"/>
  <c r="Q12" i="61"/>
  <c r="L12" i="61"/>
  <c r="G12" i="61"/>
  <c r="B12" i="61"/>
  <c r="AK11" i="61"/>
  <c r="AF11" i="61"/>
  <c r="AA11" i="61"/>
  <c r="V11" i="61"/>
  <c r="Q11" i="61"/>
  <c r="G11" i="61"/>
  <c r="B11" i="61"/>
  <c r="AK10" i="61"/>
  <c r="AF10" i="61"/>
  <c r="AA10" i="61"/>
  <c r="Q10" i="61"/>
  <c r="L10" i="61"/>
  <c r="G10" i="61"/>
  <c r="AK9" i="61"/>
  <c r="AF9" i="61"/>
  <c r="AA9" i="61"/>
  <c r="V9" i="61"/>
  <c r="L9" i="61"/>
  <c r="G9" i="61"/>
  <c r="AK8" i="61"/>
  <c r="AF8" i="61"/>
  <c r="AA8" i="61"/>
  <c r="V8" i="61"/>
  <c r="Q8" i="61"/>
  <c r="L8" i="61"/>
  <c r="G8" i="61"/>
  <c r="AK7" i="61"/>
  <c r="AF7" i="61"/>
  <c r="AA7" i="61"/>
  <c r="V7" i="61"/>
  <c r="Q7" i="61"/>
  <c r="L7" i="61"/>
  <c r="G7" i="61"/>
  <c r="AK6" i="61"/>
  <c r="AF6" i="61"/>
  <c r="AA6" i="61"/>
  <c r="V6" i="61"/>
  <c r="Q6" i="61"/>
  <c r="L6" i="61"/>
  <c r="G6" i="61"/>
  <c r="AK5" i="61"/>
  <c r="AF5" i="61"/>
  <c r="AA5" i="61"/>
  <c r="V5" i="61"/>
  <c r="Q5" i="61"/>
  <c r="L5" i="61"/>
  <c r="G5" i="61"/>
  <c r="AK4" i="61"/>
  <c r="AF4" i="61"/>
  <c r="AA4" i="61"/>
  <c r="V4" i="61"/>
  <c r="Q4" i="61"/>
  <c r="L4" i="61"/>
  <c r="G4" i="61"/>
  <c r="B4" i="61"/>
  <c r="V70" i="60"/>
  <c r="V69" i="60"/>
  <c r="V68" i="60"/>
  <c r="V65" i="60"/>
  <c r="AF64" i="60"/>
  <c r="V64" i="60"/>
  <c r="AF63" i="60"/>
  <c r="V63" i="60"/>
  <c r="AF62" i="60"/>
  <c r="V62" i="60"/>
  <c r="L62" i="60"/>
  <c r="AF61" i="60"/>
  <c r="L61" i="60"/>
  <c r="AF60" i="60"/>
  <c r="V60" i="60"/>
  <c r="L60" i="60"/>
  <c r="AF59" i="60"/>
  <c r="AA59" i="60"/>
  <c r="V59" i="60"/>
  <c r="L59" i="60"/>
  <c r="AK58" i="60"/>
  <c r="AF58" i="60"/>
  <c r="AA58" i="60"/>
  <c r="V58" i="60"/>
  <c r="L58" i="60"/>
  <c r="AK57" i="60"/>
  <c r="AF57" i="60"/>
  <c r="AA57" i="60"/>
  <c r="V57" i="60"/>
  <c r="L57" i="60"/>
  <c r="AK56" i="60"/>
  <c r="AF56" i="60"/>
  <c r="AA56" i="60"/>
  <c r="V56" i="60"/>
  <c r="L56" i="60"/>
  <c r="AK55" i="60"/>
  <c r="AF55" i="60"/>
  <c r="AA55" i="60"/>
  <c r="Q55" i="60"/>
  <c r="L55" i="60"/>
  <c r="AK54" i="60"/>
  <c r="AF54" i="60"/>
  <c r="AA54" i="60"/>
  <c r="V54" i="60"/>
  <c r="Q54" i="60"/>
  <c r="L54" i="60"/>
  <c r="AK53" i="60"/>
  <c r="AF53" i="60"/>
  <c r="AA53" i="60"/>
  <c r="V53" i="60"/>
  <c r="Q53" i="60"/>
  <c r="L53" i="60"/>
  <c r="AK52" i="60"/>
  <c r="AF52" i="60"/>
  <c r="AA52" i="60"/>
  <c r="V52" i="60"/>
  <c r="Q52" i="60"/>
  <c r="L52" i="60"/>
  <c r="AK51" i="60"/>
  <c r="AF51" i="60"/>
  <c r="AA51" i="60"/>
  <c r="V51" i="60"/>
  <c r="Q51" i="60"/>
  <c r="L51" i="60"/>
  <c r="AK50" i="60"/>
  <c r="AF50" i="60"/>
  <c r="AA50" i="60"/>
  <c r="V50" i="60"/>
  <c r="L50" i="60"/>
  <c r="AK49" i="60"/>
  <c r="AF49" i="60"/>
  <c r="AA49" i="60"/>
  <c r="Q49" i="60"/>
  <c r="L49" i="60"/>
  <c r="AK48" i="60"/>
  <c r="AF48" i="60"/>
  <c r="AA48" i="60"/>
  <c r="V48" i="60"/>
  <c r="Q48" i="60"/>
  <c r="AK47" i="60"/>
  <c r="AF47" i="60"/>
  <c r="AA47" i="60"/>
  <c r="V47" i="60"/>
  <c r="Q47" i="60"/>
  <c r="L47" i="60"/>
  <c r="G47" i="60"/>
  <c r="AK46" i="60"/>
  <c r="AF46" i="60"/>
  <c r="AA46" i="60"/>
  <c r="V46" i="60"/>
  <c r="Q46" i="60"/>
  <c r="L46" i="60"/>
  <c r="G46" i="60"/>
  <c r="AK45" i="60"/>
  <c r="AF45" i="60"/>
  <c r="AA45" i="60"/>
  <c r="V45" i="60"/>
  <c r="Q45" i="60"/>
  <c r="L45" i="60"/>
  <c r="G45" i="60"/>
  <c r="AK44" i="60"/>
  <c r="AF44" i="60"/>
  <c r="AA44" i="60"/>
  <c r="V44" i="60"/>
  <c r="Q44" i="60"/>
  <c r="L44" i="60"/>
  <c r="G44" i="60"/>
  <c r="AK43" i="60"/>
  <c r="AF43" i="60"/>
  <c r="AA43" i="60"/>
  <c r="Q43" i="60"/>
  <c r="L43" i="60"/>
  <c r="G43" i="60"/>
  <c r="AK42" i="60"/>
  <c r="AF42" i="60"/>
  <c r="AA42" i="60"/>
  <c r="V42" i="60"/>
  <c r="L42" i="60"/>
  <c r="G42" i="60"/>
  <c r="AK41" i="60"/>
  <c r="AF41" i="60"/>
  <c r="AA41" i="60"/>
  <c r="V41" i="60"/>
  <c r="Q41" i="60"/>
  <c r="AK40" i="60"/>
  <c r="AF40" i="60"/>
  <c r="AA40" i="60"/>
  <c r="V40" i="60"/>
  <c r="Q40" i="60"/>
  <c r="L40" i="60"/>
  <c r="G40" i="60"/>
  <c r="AK39" i="60"/>
  <c r="AF39" i="60"/>
  <c r="AA39" i="60"/>
  <c r="V39" i="60"/>
  <c r="Q39" i="60"/>
  <c r="L39" i="60"/>
  <c r="G39" i="60"/>
  <c r="AA38" i="60"/>
  <c r="Q38" i="60"/>
  <c r="L38" i="60"/>
  <c r="G38" i="60"/>
  <c r="AK37" i="60"/>
  <c r="AF37" i="60"/>
  <c r="AA37" i="60"/>
  <c r="L37" i="60"/>
  <c r="G37" i="60"/>
  <c r="AK36" i="60"/>
  <c r="AF36" i="60"/>
  <c r="AA36" i="60"/>
  <c r="Q36" i="60"/>
  <c r="L36" i="60"/>
  <c r="G36" i="60"/>
  <c r="AK35" i="60"/>
  <c r="AF35" i="60"/>
  <c r="AA35" i="60"/>
  <c r="Q35" i="60"/>
  <c r="L35" i="60"/>
  <c r="G35" i="60"/>
  <c r="AK34" i="60"/>
  <c r="AF34" i="60"/>
  <c r="AA34" i="60"/>
  <c r="Q34" i="60"/>
  <c r="L34" i="60"/>
  <c r="G34" i="60"/>
  <c r="AK33" i="60"/>
  <c r="AF33" i="60"/>
  <c r="AA33" i="60"/>
  <c r="Q33" i="60"/>
  <c r="L33" i="60"/>
  <c r="AK32" i="60"/>
  <c r="AF32" i="60"/>
  <c r="AA32" i="60"/>
  <c r="V32" i="60"/>
  <c r="Q32" i="60"/>
  <c r="L32" i="60"/>
  <c r="G32" i="60"/>
  <c r="B32" i="60"/>
  <c r="AK31" i="60"/>
  <c r="AF31" i="60"/>
  <c r="AA31" i="60"/>
  <c r="V31" i="60"/>
  <c r="Q31" i="60"/>
  <c r="L31" i="60"/>
  <c r="G31" i="60"/>
  <c r="B31" i="60"/>
  <c r="AK30" i="60"/>
  <c r="AF30" i="60"/>
  <c r="AA30" i="60"/>
  <c r="V30" i="60"/>
  <c r="L30" i="60"/>
  <c r="G30" i="60"/>
  <c r="B30" i="60"/>
  <c r="AK29" i="60"/>
  <c r="AF29" i="60"/>
  <c r="V29" i="60"/>
  <c r="Q29" i="60"/>
  <c r="L29" i="60"/>
  <c r="G29" i="60"/>
  <c r="B29" i="60"/>
  <c r="AK28" i="60"/>
  <c r="AF28" i="60"/>
  <c r="AA28" i="60"/>
  <c r="Q28" i="60"/>
  <c r="L28" i="60"/>
  <c r="B28" i="60"/>
  <c r="AK27" i="60"/>
  <c r="AF27" i="60"/>
  <c r="AA27" i="60"/>
  <c r="V27" i="60"/>
  <c r="Q27" i="60"/>
  <c r="L27" i="60"/>
  <c r="G27" i="60"/>
  <c r="B27" i="60"/>
  <c r="AK26" i="60"/>
  <c r="AF26" i="60"/>
  <c r="AA26" i="60"/>
  <c r="V26" i="60"/>
  <c r="Q26" i="60"/>
  <c r="L26" i="60"/>
  <c r="G26" i="60"/>
  <c r="B26" i="60"/>
  <c r="AK25" i="60"/>
  <c r="AF25" i="60"/>
  <c r="AA25" i="60"/>
  <c r="V25" i="60"/>
  <c r="Q25" i="60"/>
  <c r="L25" i="60"/>
  <c r="G25" i="60"/>
  <c r="B25" i="60"/>
  <c r="AK24" i="60"/>
  <c r="AF24" i="60"/>
  <c r="AA24" i="60"/>
  <c r="V24" i="60"/>
  <c r="Q24" i="60"/>
  <c r="L24" i="60"/>
  <c r="G24" i="60"/>
  <c r="B24" i="60"/>
  <c r="AK23" i="60"/>
  <c r="AF23" i="60"/>
  <c r="AA23" i="60"/>
  <c r="V23" i="60"/>
  <c r="L23" i="60"/>
  <c r="G23" i="60"/>
  <c r="B23" i="60"/>
  <c r="AK22" i="60"/>
  <c r="AF22" i="60"/>
  <c r="AA22" i="60"/>
  <c r="V22" i="60"/>
  <c r="Q22" i="60"/>
  <c r="L22" i="60"/>
  <c r="G22" i="60"/>
  <c r="B22" i="60"/>
  <c r="AK21" i="60"/>
  <c r="AF21" i="60"/>
  <c r="AA21" i="60"/>
  <c r="V21" i="60"/>
  <c r="Q21" i="60"/>
  <c r="B21" i="60"/>
  <c r="B7" i="60" s="1"/>
  <c r="AF20" i="60"/>
  <c r="AA20" i="60"/>
  <c r="V20" i="60"/>
  <c r="Q20" i="60"/>
  <c r="L20" i="60"/>
  <c r="G20" i="60"/>
  <c r="B20" i="60"/>
  <c r="AK19" i="60"/>
  <c r="AF19" i="60"/>
  <c r="AA19" i="60"/>
  <c r="V19" i="60"/>
  <c r="Q19" i="60"/>
  <c r="L19" i="60"/>
  <c r="G19" i="60"/>
  <c r="AK18" i="60"/>
  <c r="AF18" i="60"/>
  <c r="AA18" i="60"/>
  <c r="V18" i="60"/>
  <c r="Q18" i="60"/>
  <c r="L18" i="60"/>
  <c r="G18" i="60"/>
  <c r="AK17" i="60"/>
  <c r="AF17" i="60"/>
  <c r="V17" i="60"/>
  <c r="Q17" i="60"/>
  <c r="L17" i="60"/>
  <c r="G17" i="60"/>
  <c r="AK16" i="60"/>
  <c r="AF16" i="60"/>
  <c r="AA16" i="60"/>
  <c r="V16" i="60"/>
  <c r="L16" i="60"/>
  <c r="G16" i="60"/>
  <c r="B16" i="60"/>
  <c r="AK15" i="60"/>
  <c r="AF15" i="60"/>
  <c r="AA15" i="60"/>
  <c r="V15" i="60"/>
  <c r="Q15" i="60"/>
  <c r="L15" i="60"/>
  <c r="G15" i="60"/>
  <c r="B15" i="60"/>
  <c r="AK14" i="60"/>
  <c r="AF14" i="60"/>
  <c r="AA14" i="60"/>
  <c r="V14" i="60"/>
  <c r="Q14" i="60"/>
  <c r="L14" i="60"/>
  <c r="G14" i="60"/>
  <c r="B14" i="60"/>
  <c r="AK13" i="60"/>
  <c r="AF13" i="60"/>
  <c r="AA13" i="60"/>
  <c r="V13" i="60"/>
  <c r="Q13" i="60"/>
  <c r="L13" i="60"/>
  <c r="B13" i="60"/>
  <c r="AK12" i="60"/>
  <c r="AF12" i="60"/>
  <c r="AA12" i="60"/>
  <c r="V12" i="60"/>
  <c r="Q12" i="60"/>
  <c r="L12" i="60"/>
  <c r="G12" i="60"/>
  <c r="B12" i="60"/>
  <c r="AK11" i="60"/>
  <c r="AF11" i="60"/>
  <c r="AA11" i="60"/>
  <c r="V11" i="60"/>
  <c r="Q11" i="60"/>
  <c r="G11" i="60"/>
  <c r="B11" i="60"/>
  <c r="B5" i="60" s="1"/>
  <c r="AK10" i="60"/>
  <c r="AF10" i="60"/>
  <c r="AA10" i="60"/>
  <c r="Q10" i="60"/>
  <c r="L10" i="60"/>
  <c r="G10" i="60"/>
  <c r="AK9" i="60"/>
  <c r="AF9" i="60"/>
  <c r="AA9" i="60"/>
  <c r="V9" i="60"/>
  <c r="L9" i="60"/>
  <c r="G9" i="60"/>
  <c r="AK8" i="60"/>
  <c r="AF8" i="60"/>
  <c r="AA8" i="60"/>
  <c r="V8" i="60"/>
  <c r="Q8" i="60"/>
  <c r="L8" i="60"/>
  <c r="G8" i="60"/>
  <c r="AK7" i="60"/>
  <c r="AF7" i="60"/>
  <c r="AA7" i="60"/>
  <c r="V7" i="60"/>
  <c r="Q7" i="60"/>
  <c r="L7" i="60"/>
  <c r="G7" i="60"/>
  <c r="AK6" i="60"/>
  <c r="AF6" i="60"/>
  <c r="AA6" i="60"/>
  <c r="V6" i="60"/>
  <c r="Q6" i="60"/>
  <c r="L6" i="60"/>
  <c r="G6" i="60"/>
  <c r="AK5" i="60"/>
  <c r="AF5" i="60"/>
  <c r="AA5" i="60"/>
  <c r="V5" i="60"/>
  <c r="Q5" i="60"/>
  <c r="L5" i="60"/>
  <c r="G5" i="60"/>
  <c r="AK4" i="60"/>
  <c r="AF4" i="60"/>
  <c r="AA4" i="60"/>
  <c r="V4" i="60"/>
  <c r="Q4" i="60"/>
  <c r="L4" i="60"/>
  <c r="G4" i="60"/>
  <c r="B4" i="60"/>
  <c r="V70" i="59"/>
  <c r="V69" i="59"/>
  <c r="V68" i="59"/>
  <c r="V65" i="59"/>
  <c r="AF64" i="59"/>
  <c r="V64" i="59"/>
  <c r="AF63" i="59"/>
  <c r="V63" i="59"/>
  <c r="AF62" i="59"/>
  <c r="V62" i="59"/>
  <c r="L62" i="59"/>
  <c r="AF61" i="59"/>
  <c r="L61" i="59"/>
  <c r="AF60" i="59"/>
  <c r="V60" i="59"/>
  <c r="L60" i="59"/>
  <c r="AF59" i="59"/>
  <c r="AA59" i="59"/>
  <c r="V59" i="59"/>
  <c r="L59" i="59"/>
  <c r="AK58" i="59"/>
  <c r="AF58" i="59"/>
  <c r="AA58" i="59"/>
  <c r="V58" i="59"/>
  <c r="L58" i="59"/>
  <c r="AK57" i="59"/>
  <c r="AF57" i="59"/>
  <c r="AA57" i="59"/>
  <c r="V57" i="59"/>
  <c r="L57" i="59"/>
  <c r="AK56" i="59"/>
  <c r="AF56" i="59"/>
  <c r="AA56" i="59"/>
  <c r="V56" i="59"/>
  <c r="L56" i="59"/>
  <c r="AK55" i="59"/>
  <c r="AF55" i="59"/>
  <c r="AA55" i="59"/>
  <c r="Q55" i="59"/>
  <c r="L55" i="59"/>
  <c r="AK54" i="59"/>
  <c r="AF54" i="59"/>
  <c r="AA54" i="59"/>
  <c r="V54" i="59"/>
  <c r="Q54" i="59"/>
  <c r="L54" i="59"/>
  <c r="AK53" i="59"/>
  <c r="AF53" i="59"/>
  <c r="AA53" i="59"/>
  <c r="V53" i="59"/>
  <c r="Q53" i="59"/>
  <c r="L53" i="59"/>
  <c r="AK52" i="59"/>
  <c r="AF52" i="59"/>
  <c r="AA52" i="59"/>
  <c r="V52" i="59"/>
  <c r="Q52" i="59"/>
  <c r="L52" i="59"/>
  <c r="AK51" i="59"/>
  <c r="AF51" i="59"/>
  <c r="AA51" i="59"/>
  <c r="V51" i="59"/>
  <c r="Q51" i="59"/>
  <c r="L51" i="59"/>
  <c r="AK50" i="59"/>
  <c r="AF50" i="59"/>
  <c r="AA50" i="59"/>
  <c r="V50" i="59"/>
  <c r="L50" i="59"/>
  <c r="AK49" i="59"/>
  <c r="AF49" i="59"/>
  <c r="AA49" i="59"/>
  <c r="Q49" i="59"/>
  <c r="L49" i="59"/>
  <c r="AK48" i="59"/>
  <c r="AF48" i="59"/>
  <c r="AA48" i="59"/>
  <c r="V48" i="59"/>
  <c r="Q48" i="59"/>
  <c r="AK47" i="59"/>
  <c r="AF47" i="59"/>
  <c r="AA47" i="59"/>
  <c r="V47" i="59"/>
  <c r="Q47" i="59"/>
  <c r="L47" i="59"/>
  <c r="G47" i="59"/>
  <c r="AK46" i="59"/>
  <c r="AF46" i="59"/>
  <c r="AA46" i="59"/>
  <c r="V46" i="59"/>
  <c r="Q46" i="59"/>
  <c r="L46" i="59"/>
  <c r="G46" i="59"/>
  <c r="AK45" i="59"/>
  <c r="AF45" i="59"/>
  <c r="AA45" i="59"/>
  <c r="V45" i="59"/>
  <c r="Q45" i="59"/>
  <c r="L45" i="59"/>
  <c r="G45" i="59"/>
  <c r="AK44" i="59"/>
  <c r="AF44" i="59"/>
  <c r="AA44" i="59"/>
  <c r="V44" i="59"/>
  <c r="Q44" i="59"/>
  <c r="L44" i="59"/>
  <c r="G44" i="59"/>
  <c r="AK43" i="59"/>
  <c r="AF43" i="59"/>
  <c r="AA43" i="59"/>
  <c r="Q43" i="59"/>
  <c r="L43" i="59"/>
  <c r="G43" i="59"/>
  <c r="AK42" i="59"/>
  <c r="AF42" i="59"/>
  <c r="AA42" i="59"/>
  <c r="V42" i="59"/>
  <c r="L42" i="59"/>
  <c r="G42" i="59"/>
  <c r="AK41" i="59"/>
  <c r="AF41" i="59"/>
  <c r="AA41" i="59"/>
  <c r="V41" i="59"/>
  <c r="Q41" i="59"/>
  <c r="AK40" i="59"/>
  <c r="AF40" i="59"/>
  <c r="AA40" i="59"/>
  <c r="V40" i="59"/>
  <c r="Q40" i="59"/>
  <c r="L40" i="59"/>
  <c r="G40" i="59"/>
  <c r="AK39" i="59"/>
  <c r="AF39" i="59"/>
  <c r="AA39" i="59"/>
  <c r="V39" i="59"/>
  <c r="Q39" i="59"/>
  <c r="L39" i="59"/>
  <c r="G39" i="59"/>
  <c r="AA38" i="59"/>
  <c r="Q38" i="59"/>
  <c r="L38" i="59"/>
  <c r="G38" i="59"/>
  <c r="AK37" i="59"/>
  <c r="AF37" i="59"/>
  <c r="AA37" i="59"/>
  <c r="L37" i="59"/>
  <c r="G37" i="59"/>
  <c r="AK36" i="59"/>
  <c r="AF36" i="59"/>
  <c r="AA36" i="59"/>
  <c r="Q36" i="59"/>
  <c r="L36" i="59"/>
  <c r="G36" i="59"/>
  <c r="AK35" i="59"/>
  <c r="AF35" i="59"/>
  <c r="AA35" i="59"/>
  <c r="Q35" i="59"/>
  <c r="L35" i="59"/>
  <c r="G35" i="59"/>
  <c r="AK34" i="59"/>
  <c r="AF34" i="59"/>
  <c r="AA34" i="59"/>
  <c r="Q34" i="59"/>
  <c r="L34" i="59"/>
  <c r="G34" i="59"/>
  <c r="AK33" i="59"/>
  <c r="AF33" i="59"/>
  <c r="AA33" i="59"/>
  <c r="Q33" i="59"/>
  <c r="L33" i="59"/>
  <c r="AK32" i="59"/>
  <c r="AF32" i="59"/>
  <c r="AA32" i="59"/>
  <c r="V32" i="59"/>
  <c r="Q32" i="59"/>
  <c r="L32" i="59"/>
  <c r="G32" i="59"/>
  <c r="B32" i="59"/>
  <c r="AK31" i="59"/>
  <c r="AF31" i="59"/>
  <c r="AA31" i="59"/>
  <c r="V31" i="59"/>
  <c r="Q31" i="59"/>
  <c r="L31" i="59"/>
  <c r="G31" i="59"/>
  <c r="B31" i="59"/>
  <c r="AK30" i="59"/>
  <c r="AF30" i="59"/>
  <c r="AA30" i="59"/>
  <c r="V30" i="59"/>
  <c r="L30" i="59"/>
  <c r="G30" i="59"/>
  <c r="B30" i="59"/>
  <c r="AK29" i="59"/>
  <c r="AF29" i="59"/>
  <c r="V29" i="59"/>
  <c r="Q29" i="59"/>
  <c r="L29" i="59"/>
  <c r="G29" i="59"/>
  <c r="B29" i="59"/>
  <c r="AK28" i="59"/>
  <c r="AF28" i="59"/>
  <c r="AA28" i="59"/>
  <c r="Q28" i="59"/>
  <c r="L28" i="59"/>
  <c r="B28" i="59"/>
  <c r="AK27" i="59"/>
  <c r="AF27" i="59"/>
  <c r="AA27" i="59"/>
  <c r="V27" i="59"/>
  <c r="Q27" i="59"/>
  <c r="L27" i="59"/>
  <c r="G27" i="59"/>
  <c r="B27" i="59"/>
  <c r="AK26" i="59"/>
  <c r="AF26" i="59"/>
  <c r="AA26" i="59"/>
  <c r="V26" i="59"/>
  <c r="Q26" i="59"/>
  <c r="L26" i="59"/>
  <c r="G26" i="59"/>
  <c r="B26" i="59"/>
  <c r="AK25" i="59"/>
  <c r="AF25" i="59"/>
  <c r="AA25" i="59"/>
  <c r="V25" i="59"/>
  <c r="Q25" i="59"/>
  <c r="L25" i="59"/>
  <c r="G25" i="59"/>
  <c r="B25" i="59"/>
  <c r="AK24" i="59"/>
  <c r="AF24" i="59"/>
  <c r="AA24" i="59"/>
  <c r="V24" i="59"/>
  <c r="Q24" i="59"/>
  <c r="L24" i="59"/>
  <c r="G24" i="59"/>
  <c r="B24" i="59"/>
  <c r="AK23" i="59"/>
  <c r="AF23" i="59"/>
  <c r="AA23" i="59"/>
  <c r="V23" i="59"/>
  <c r="L23" i="59"/>
  <c r="G23" i="59"/>
  <c r="B23" i="59"/>
  <c r="AK22" i="59"/>
  <c r="AF22" i="59"/>
  <c r="AA22" i="59"/>
  <c r="V22" i="59"/>
  <c r="Q22" i="59"/>
  <c r="L22" i="59"/>
  <c r="G22" i="59"/>
  <c r="B22" i="59"/>
  <c r="AK21" i="59"/>
  <c r="AF21" i="59"/>
  <c r="AA21" i="59"/>
  <c r="V21" i="59"/>
  <c r="Q21" i="59"/>
  <c r="B21" i="59"/>
  <c r="AF20" i="59"/>
  <c r="AA20" i="59"/>
  <c r="V20" i="59"/>
  <c r="Q20" i="59"/>
  <c r="L20" i="59"/>
  <c r="G20" i="59"/>
  <c r="B20" i="59"/>
  <c r="AK19" i="59"/>
  <c r="AF19" i="59"/>
  <c r="AA19" i="59"/>
  <c r="V19" i="59"/>
  <c r="Q19" i="59"/>
  <c r="L19" i="59"/>
  <c r="G19" i="59"/>
  <c r="AK18" i="59"/>
  <c r="AF18" i="59"/>
  <c r="AA18" i="59"/>
  <c r="V18" i="59"/>
  <c r="Q18" i="59"/>
  <c r="L18" i="59"/>
  <c r="G18" i="59"/>
  <c r="AK17" i="59"/>
  <c r="AF17" i="59"/>
  <c r="V17" i="59"/>
  <c r="Q17" i="59"/>
  <c r="L17" i="59"/>
  <c r="G17" i="59"/>
  <c r="AK16" i="59"/>
  <c r="AF16" i="59"/>
  <c r="AA16" i="59"/>
  <c r="V16" i="59"/>
  <c r="L16" i="59"/>
  <c r="G16" i="59"/>
  <c r="B16" i="59"/>
  <c r="AK15" i="59"/>
  <c r="AF15" i="59"/>
  <c r="AA15" i="59"/>
  <c r="V15" i="59"/>
  <c r="Q15" i="59"/>
  <c r="L15" i="59"/>
  <c r="G15" i="59"/>
  <c r="B15" i="59"/>
  <c r="AK14" i="59"/>
  <c r="AF14" i="59"/>
  <c r="AA14" i="59"/>
  <c r="V14" i="59"/>
  <c r="Q14" i="59"/>
  <c r="L14" i="59"/>
  <c r="G14" i="59"/>
  <c r="B14" i="59"/>
  <c r="AK13" i="59"/>
  <c r="AF13" i="59"/>
  <c r="AA13" i="59"/>
  <c r="V13" i="59"/>
  <c r="Q13" i="59"/>
  <c r="L13" i="59"/>
  <c r="B13" i="59"/>
  <c r="AK12" i="59"/>
  <c r="AF12" i="59"/>
  <c r="AA12" i="59"/>
  <c r="V12" i="59"/>
  <c r="Q12" i="59"/>
  <c r="L12" i="59"/>
  <c r="G12" i="59"/>
  <c r="B12" i="59"/>
  <c r="AK11" i="59"/>
  <c r="AF11" i="59"/>
  <c r="AA11" i="59"/>
  <c r="V11" i="59"/>
  <c r="Q11" i="59"/>
  <c r="G11" i="59"/>
  <c r="B11" i="59"/>
  <c r="AK10" i="59"/>
  <c r="AF10" i="59"/>
  <c r="AA10" i="59"/>
  <c r="Q10" i="59"/>
  <c r="L10" i="59"/>
  <c r="G10" i="59"/>
  <c r="AK9" i="59"/>
  <c r="AF9" i="59"/>
  <c r="AA9" i="59"/>
  <c r="V9" i="59"/>
  <c r="L9" i="59"/>
  <c r="G9" i="59"/>
  <c r="AK8" i="59"/>
  <c r="AF8" i="59"/>
  <c r="AA8" i="59"/>
  <c r="V8" i="59"/>
  <c r="Q8" i="59"/>
  <c r="L8" i="59"/>
  <c r="G8" i="59"/>
  <c r="AK7" i="59"/>
  <c r="AF7" i="59"/>
  <c r="AA7" i="59"/>
  <c r="V7" i="59"/>
  <c r="Q7" i="59"/>
  <c r="L7" i="59"/>
  <c r="G7" i="59"/>
  <c r="AK6" i="59"/>
  <c r="AF6" i="59"/>
  <c r="AA6" i="59"/>
  <c r="V6" i="59"/>
  <c r="Q6" i="59"/>
  <c r="L6" i="59"/>
  <c r="G6" i="59"/>
  <c r="AK5" i="59"/>
  <c r="AF5" i="59"/>
  <c r="AA5" i="59"/>
  <c r="V5" i="59"/>
  <c r="Q5" i="59"/>
  <c r="L5" i="59"/>
  <c r="G5" i="59"/>
  <c r="AK4" i="59"/>
  <c r="AF4" i="59"/>
  <c r="AA4" i="59"/>
  <c r="V4" i="59"/>
  <c r="Q4" i="59"/>
  <c r="L4" i="59"/>
  <c r="G4" i="59"/>
  <c r="B4" i="59"/>
  <c r="V70" i="58"/>
  <c r="V69" i="58"/>
  <c r="V68" i="58"/>
  <c r="V65" i="58"/>
  <c r="AF64" i="58"/>
  <c r="V64" i="58"/>
  <c r="AF63" i="58"/>
  <c r="V63" i="58"/>
  <c r="AF62" i="58"/>
  <c r="V62" i="58"/>
  <c r="L62" i="58"/>
  <c r="AF61" i="58"/>
  <c r="L61" i="58"/>
  <c r="AF60" i="58"/>
  <c r="V60" i="58"/>
  <c r="L60" i="58"/>
  <c r="AF59" i="58"/>
  <c r="AA59" i="58"/>
  <c r="V59" i="58"/>
  <c r="L59" i="58"/>
  <c r="AK58" i="58"/>
  <c r="AF58" i="58"/>
  <c r="AA58" i="58"/>
  <c r="V58" i="58"/>
  <c r="L58" i="58"/>
  <c r="AK57" i="58"/>
  <c r="AF57" i="58"/>
  <c r="AA57" i="58"/>
  <c r="V57" i="58"/>
  <c r="L57" i="58"/>
  <c r="AK56" i="58"/>
  <c r="AF56" i="58"/>
  <c r="AA56" i="58"/>
  <c r="V56" i="58"/>
  <c r="L56" i="58"/>
  <c r="AK55" i="58"/>
  <c r="AF55" i="58"/>
  <c r="AA55" i="58"/>
  <c r="Q55" i="58"/>
  <c r="L55" i="58"/>
  <c r="AK54" i="58"/>
  <c r="AF54" i="58"/>
  <c r="AA54" i="58"/>
  <c r="V54" i="58"/>
  <c r="Q54" i="58"/>
  <c r="L54" i="58"/>
  <c r="AK53" i="58"/>
  <c r="AF53" i="58"/>
  <c r="AA53" i="58"/>
  <c r="V53" i="58"/>
  <c r="Q53" i="58"/>
  <c r="L53" i="58"/>
  <c r="AK52" i="58"/>
  <c r="AF52" i="58"/>
  <c r="AA52" i="58"/>
  <c r="V52" i="58"/>
  <c r="Q52" i="58"/>
  <c r="L52" i="58"/>
  <c r="AK51" i="58"/>
  <c r="AF51" i="58"/>
  <c r="AA51" i="58"/>
  <c r="V51" i="58"/>
  <c r="Q51" i="58"/>
  <c r="L51" i="58"/>
  <c r="AK50" i="58"/>
  <c r="AF50" i="58"/>
  <c r="AA50" i="58"/>
  <c r="V50" i="58"/>
  <c r="L50" i="58"/>
  <c r="AK49" i="58"/>
  <c r="AF49" i="58"/>
  <c r="AA49" i="58"/>
  <c r="Q49" i="58"/>
  <c r="L49" i="58"/>
  <c r="AK48" i="58"/>
  <c r="AF48" i="58"/>
  <c r="AA48" i="58"/>
  <c r="V48" i="58"/>
  <c r="Q48" i="58"/>
  <c r="AK47" i="58"/>
  <c r="AF47" i="58"/>
  <c r="AA47" i="58"/>
  <c r="V47" i="58"/>
  <c r="Q47" i="58"/>
  <c r="L47" i="58"/>
  <c r="G47" i="58"/>
  <c r="AK46" i="58"/>
  <c r="AF46" i="58"/>
  <c r="AA46" i="58"/>
  <c r="V46" i="58"/>
  <c r="Q46" i="58"/>
  <c r="L46" i="58"/>
  <c r="G46" i="58"/>
  <c r="AK45" i="58"/>
  <c r="AF45" i="58"/>
  <c r="AA45" i="58"/>
  <c r="V45" i="58"/>
  <c r="Q45" i="58"/>
  <c r="L45" i="58"/>
  <c r="G45" i="58"/>
  <c r="AK44" i="58"/>
  <c r="AF44" i="58"/>
  <c r="AA44" i="58"/>
  <c r="V44" i="58"/>
  <c r="Q44" i="58"/>
  <c r="L44" i="58"/>
  <c r="G44" i="58"/>
  <c r="AK43" i="58"/>
  <c r="AF43" i="58"/>
  <c r="AA43" i="58"/>
  <c r="Q43" i="58"/>
  <c r="L43" i="58"/>
  <c r="G43" i="58"/>
  <c r="AK42" i="58"/>
  <c r="AF42" i="58"/>
  <c r="AA42" i="58"/>
  <c r="V42" i="58"/>
  <c r="L42" i="58"/>
  <c r="G42" i="58"/>
  <c r="AK41" i="58"/>
  <c r="AF41" i="58"/>
  <c r="AA41" i="58"/>
  <c r="V41" i="58"/>
  <c r="Q41" i="58"/>
  <c r="AK40" i="58"/>
  <c r="AF40" i="58"/>
  <c r="AA40" i="58"/>
  <c r="V40" i="58"/>
  <c r="Q40" i="58"/>
  <c r="L40" i="58"/>
  <c r="G40" i="58"/>
  <c r="AK39" i="58"/>
  <c r="AF39" i="58"/>
  <c r="AA39" i="58"/>
  <c r="V39" i="58"/>
  <c r="Q39" i="58"/>
  <c r="L39" i="58"/>
  <c r="G39" i="58"/>
  <c r="AA38" i="58"/>
  <c r="Q38" i="58"/>
  <c r="L38" i="58"/>
  <c r="G38" i="58"/>
  <c r="AK37" i="58"/>
  <c r="AF37" i="58"/>
  <c r="AA37" i="58"/>
  <c r="L37" i="58"/>
  <c r="G37" i="58"/>
  <c r="AK36" i="58"/>
  <c r="AF36" i="58"/>
  <c r="AA36" i="58"/>
  <c r="Q36" i="58"/>
  <c r="L36" i="58"/>
  <c r="G36" i="58"/>
  <c r="AK35" i="58"/>
  <c r="AF35" i="58"/>
  <c r="AA35" i="58"/>
  <c r="Q35" i="58"/>
  <c r="L35" i="58"/>
  <c r="G35" i="58"/>
  <c r="AK34" i="58"/>
  <c r="AF34" i="58"/>
  <c r="AA34" i="58"/>
  <c r="Q34" i="58"/>
  <c r="L34" i="58"/>
  <c r="G34" i="58"/>
  <c r="AK33" i="58"/>
  <c r="AF33" i="58"/>
  <c r="AA33" i="58"/>
  <c r="Q33" i="58"/>
  <c r="L33" i="58"/>
  <c r="AK32" i="58"/>
  <c r="AF32" i="58"/>
  <c r="AA32" i="58"/>
  <c r="V32" i="58"/>
  <c r="Q32" i="58"/>
  <c r="L32" i="58"/>
  <c r="G32" i="58"/>
  <c r="B32" i="58"/>
  <c r="AK31" i="58"/>
  <c r="AF31" i="58"/>
  <c r="AA31" i="58"/>
  <c r="V31" i="58"/>
  <c r="Q31" i="58"/>
  <c r="L31" i="58"/>
  <c r="G31" i="58"/>
  <c r="B31" i="58"/>
  <c r="AK30" i="58"/>
  <c r="AF30" i="58"/>
  <c r="AA30" i="58"/>
  <c r="V30" i="58"/>
  <c r="L30" i="58"/>
  <c r="G30" i="58"/>
  <c r="B30" i="58"/>
  <c r="AK29" i="58"/>
  <c r="AF29" i="58"/>
  <c r="V29" i="58"/>
  <c r="Q29" i="58"/>
  <c r="L29" i="58"/>
  <c r="G29" i="58"/>
  <c r="B29" i="58"/>
  <c r="AK28" i="58"/>
  <c r="AF28" i="58"/>
  <c r="AA28" i="58"/>
  <c r="Q28" i="58"/>
  <c r="L28" i="58"/>
  <c r="B28" i="58"/>
  <c r="AK27" i="58"/>
  <c r="AF27" i="58"/>
  <c r="AA27" i="58"/>
  <c r="V27" i="58"/>
  <c r="Q27" i="58"/>
  <c r="L27" i="58"/>
  <c r="G27" i="58"/>
  <c r="B27" i="58"/>
  <c r="AK26" i="58"/>
  <c r="AF26" i="58"/>
  <c r="AA26" i="58"/>
  <c r="V26" i="58"/>
  <c r="Q26" i="58"/>
  <c r="L26" i="58"/>
  <c r="G26" i="58"/>
  <c r="B26" i="58"/>
  <c r="AK25" i="58"/>
  <c r="AF25" i="58"/>
  <c r="AA25" i="58"/>
  <c r="V25" i="58"/>
  <c r="Q25" i="58"/>
  <c r="L25" i="58"/>
  <c r="G25" i="58"/>
  <c r="B25" i="58"/>
  <c r="AK24" i="58"/>
  <c r="AF24" i="58"/>
  <c r="AA24" i="58"/>
  <c r="V24" i="58"/>
  <c r="Q24" i="58"/>
  <c r="L24" i="58"/>
  <c r="G24" i="58"/>
  <c r="B24" i="58"/>
  <c r="AK23" i="58"/>
  <c r="AF23" i="58"/>
  <c r="AA23" i="58"/>
  <c r="V23" i="58"/>
  <c r="L23" i="58"/>
  <c r="G23" i="58"/>
  <c r="B23" i="58"/>
  <c r="AK22" i="58"/>
  <c r="AF22" i="58"/>
  <c r="AA22" i="58"/>
  <c r="V22" i="58"/>
  <c r="Q22" i="58"/>
  <c r="L22" i="58"/>
  <c r="G22" i="58"/>
  <c r="B22" i="58"/>
  <c r="AK21" i="58"/>
  <c r="AF21" i="58"/>
  <c r="AA21" i="58"/>
  <c r="V21" i="58"/>
  <c r="Q21" i="58"/>
  <c r="B21" i="58"/>
  <c r="B7" i="58" s="1"/>
  <c r="AF20" i="58"/>
  <c r="AA20" i="58"/>
  <c r="V20" i="58"/>
  <c r="Q20" i="58"/>
  <c r="L20" i="58"/>
  <c r="G20" i="58"/>
  <c r="B20" i="58"/>
  <c r="AK19" i="58"/>
  <c r="AF19" i="58"/>
  <c r="AA19" i="58"/>
  <c r="V19" i="58"/>
  <c r="Q19" i="58"/>
  <c r="L19" i="58"/>
  <c r="G19" i="58"/>
  <c r="AK18" i="58"/>
  <c r="AF18" i="58"/>
  <c r="AA18" i="58"/>
  <c r="V18" i="58"/>
  <c r="Q18" i="58"/>
  <c r="L18" i="58"/>
  <c r="G18" i="58"/>
  <c r="AK17" i="58"/>
  <c r="AF17" i="58"/>
  <c r="V17" i="58"/>
  <c r="Q17" i="58"/>
  <c r="L17" i="58"/>
  <c r="G17" i="58"/>
  <c r="AK16" i="58"/>
  <c r="AF16" i="58"/>
  <c r="AA16" i="58"/>
  <c r="V16" i="58"/>
  <c r="L16" i="58"/>
  <c r="G16" i="58"/>
  <c r="B16" i="58"/>
  <c r="AK15" i="58"/>
  <c r="AF15" i="58"/>
  <c r="AA15" i="58"/>
  <c r="V15" i="58"/>
  <c r="Q15" i="58"/>
  <c r="L15" i="58"/>
  <c r="G15" i="58"/>
  <c r="B15" i="58"/>
  <c r="AK14" i="58"/>
  <c r="AF14" i="58"/>
  <c r="AA14" i="58"/>
  <c r="V14" i="58"/>
  <c r="Q14" i="58"/>
  <c r="L14" i="58"/>
  <c r="G14" i="58"/>
  <c r="B14" i="58"/>
  <c r="AK13" i="58"/>
  <c r="AF13" i="58"/>
  <c r="AA13" i="58"/>
  <c r="V13" i="58"/>
  <c r="Q13" i="58"/>
  <c r="L13" i="58"/>
  <c r="B13" i="58"/>
  <c r="AK12" i="58"/>
  <c r="AF12" i="58"/>
  <c r="AA12" i="58"/>
  <c r="V12" i="58"/>
  <c r="Q12" i="58"/>
  <c r="L12" i="58"/>
  <c r="G12" i="58"/>
  <c r="B12" i="58"/>
  <c r="AK11" i="58"/>
  <c r="AF11" i="58"/>
  <c r="AA11" i="58"/>
  <c r="V11" i="58"/>
  <c r="Q11" i="58"/>
  <c r="G11" i="58"/>
  <c r="B11" i="58"/>
  <c r="B5" i="58" s="1"/>
  <c r="AK10" i="58"/>
  <c r="AF10" i="58"/>
  <c r="AA10" i="58"/>
  <c r="Q10" i="58"/>
  <c r="L10" i="58"/>
  <c r="G10" i="58"/>
  <c r="AK9" i="58"/>
  <c r="AF9" i="58"/>
  <c r="AA9" i="58"/>
  <c r="V9" i="58"/>
  <c r="L9" i="58"/>
  <c r="G9" i="58"/>
  <c r="AK8" i="58"/>
  <c r="AF8" i="58"/>
  <c r="AA8" i="58"/>
  <c r="V8" i="58"/>
  <c r="Q8" i="58"/>
  <c r="L8" i="58"/>
  <c r="G8" i="58"/>
  <c r="AK7" i="58"/>
  <c r="AF7" i="58"/>
  <c r="AA7" i="58"/>
  <c r="V7" i="58"/>
  <c r="Q7" i="58"/>
  <c r="L7" i="58"/>
  <c r="G7" i="58"/>
  <c r="AK6" i="58"/>
  <c r="AF6" i="58"/>
  <c r="AA6" i="58"/>
  <c r="V6" i="58"/>
  <c r="Q6" i="58"/>
  <c r="L6" i="58"/>
  <c r="G6" i="58"/>
  <c r="AK5" i="58"/>
  <c r="AF5" i="58"/>
  <c r="AA5" i="58"/>
  <c r="V5" i="58"/>
  <c r="Q5" i="58"/>
  <c r="L5" i="58"/>
  <c r="G5" i="58"/>
  <c r="AK4" i="58"/>
  <c r="AF4" i="58"/>
  <c r="AA4" i="58"/>
  <c r="V4" i="58"/>
  <c r="Q4" i="58"/>
  <c r="L4" i="58"/>
  <c r="G4" i="58"/>
  <c r="B4" i="58"/>
  <c r="V70" i="57"/>
  <c r="V69" i="57"/>
  <c r="V68" i="57"/>
  <c r="V65" i="57"/>
  <c r="AF64" i="57"/>
  <c r="V64" i="57"/>
  <c r="AF63" i="57"/>
  <c r="V63" i="57"/>
  <c r="AF62" i="57"/>
  <c r="V62" i="57"/>
  <c r="L62" i="57"/>
  <c r="AF61" i="57"/>
  <c r="L61" i="57"/>
  <c r="AF60" i="57"/>
  <c r="V60" i="57"/>
  <c r="L60" i="57"/>
  <c r="AF59" i="57"/>
  <c r="AA59" i="57"/>
  <c r="V59" i="57"/>
  <c r="L59" i="57"/>
  <c r="AK58" i="57"/>
  <c r="AF58" i="57"/>
  <c r="AA58" i="57"/>
  <c r="V58" i="57"/>
  <c r="L58" i="57"/>
  <c r="AK57" i="57"/>
  <c r="AF57" i="57"/>
  <c r="AA57" i="57"/>
  <c r="V57" i="57"/>
  <c r="L57" i="57"/>
  <c r="AK56" i="57"/>
  <c r="AF56" i="57"/>
  <c r="AA56" i="57"/>
  <c r="V56" i="57"/>
  <c r="L56" i="57"/>
  <c r="AK55" i="57"/>
  <c r="AF55" i="57"/>
  <c r="AA55" i="57"/>
  <c r="Q55" i="57"/>
  <c r="L55" i="57"/>
  <c r="AK54" i="57"/>
  <c r="AF54" i="57"/>
  <c r="AA54" i="57"/>
  <c r="V54" i="57"/>
  <c r="Q54" i="57"/>
  <c r="L54" i="57"/>
  <c r="AK53" i="57"/>
  <c r="AF53" i="57"/>
  <c r="AA53" i="57"/>
  <c r="V53" i="57"/>
  <c r="Q53" i="57"/>
  <c r="L53" i="57"/>
  <c r="AK52" i="57"/>
  <c r="AF52" i="57"/>
  <c r="AA52" i="57"/>
  <c r="V52" i="57"/>
  <c r="Q52" i="57"/>
  <c r="L52" i="57"/>
  <c r="AK51" i="57"/>
  <c r="AF51" i="57"/>
  <c r="AA51" i="57"/>
  <c r="V51" i="57"/>
  <c r="Q51" i="57"/>
  <c r="L51" i="57"/>
  <c r="AK50" i="57"/>
  <c r="AF50" i="57"/>
  <c r="AA50" i="57"/>
  <c r="V50" i="57"/>
  <c r="L50" i="57"/>
  <c r="AK49" i="57"/>
  <c r="AF49" i="57"/>
  <c r="AA49" i="57"/>
  <c r="Q49" i="57"/>
  <c r="L49" i="57"/>
  <c r="AK48" i="57"/>
  <c r="AF48" i="57"/>
  <c r="AA48" i="57"/>
  <c r="V48" i="57"/>
  <c r="Q48" i="57"/>
  <c r="AK47" i="57"/>
  <c r="AF47" i="57"/>
  <c r="AA47" i="57"/>
  <c r="V47" i="57"/>
  <c r="Q47" i="57"/>
  <c r="L47" i="57"/>
  <c r="G47" i="57"/>
  <c r="AK46" i="57"/>
  <c r="AF46" i="57"/>
  <c r="AA46" i="57"/>
  <c r="V46" i="57"/>
  <c r="Q46" i="57"/>
  <c r="L46" i="57"/>
  <c r="G46" i="57"/>
  <c r="AK45" i="57"/>
  <c r="AF45" i="57"/>
  <c r="AA45" i="57"/>
  <c r="V45" i="57"/>
  <c r="Q45" i="57"/>
  <c r="L45" i="57"/>
  <c r="G45" i="57"/>
  <c r="AK44" i="57"/>
  <c r="AF44" i="57"/>
  <c r="AA44" i="57"/>
  <c r="V44" i="57"/>
  <c r="Q44" i="57"/>
  <c r="L44" i="57"/>
  <c r="G44" i="57"/>
  <c r="AK43" i="57"/>
  <c r="AF43" i="57"/>
  <c r="AA43" i="57"/>
  <c r="Q43" i="57"/>
  <c r="L43" i="57"/>
  <c r="G43" i="57"/>
  <c r="AK42" i="57"/>
  <c r="AF42" i="57"/>
  <c r="AA42" i="57"/>
  <c r="V42" i="57"/>
  <c r="L42" i="57"/>
  <c r="G42" i="57"/>
  <c r="AK41" i="57"/>
  <c r="AF41" i="57"/>
  <c r="AA41" i="57"/>
  <c r="V41" i="57"/>
  <c r="Q41" i="57"/>
  <c r="AK40" i="57"/>
  <c r="AF40" i="57"/>
  <c r="AA40" i="57"/>
  <c r="V40" i="57"/>
  <c r="Q40" i="57"/>
  <c r="L40" i="57"/>
  <c r="G40" i="57"/>
  <c r="AK39" i="57"/>
  <c r="AF39" i="57"/>
  <c r="AA39" i="57"/>
  <c r="V39" i="57"/>
  <c r="Q39" i="57"/>
  <c r="L39" i="57"/>
  <c r="G39" i="57"/>
  <c r="AA38" i="57"/>
  <c r="Q38" i="57"/>
  <c r="L38" i="57"/>
  <c r="G38" i="57"/>
  <c r="AK37" i="57"/>
  <c r="AF37" i="57"/>
  <c r="AA37" i="57"/>
  <c r="L37" i="57"/>
  <c r="G37" i="57"/>
  <c r="AK36" i="57"/>
  <c r="AF36" i="57"/>
  <c r="AA36" i="57"/>
  <c r="Q36" i="57"/>
  <c r="L36" i="57"/>
  <c r="G36" i="57"/>
  <c r="AK35" i="57"/>
  <c r="AF35" i="57"/>
  <c r="AA35" i="57"/>
  <c r="Q35" i="57"/>
  <c r="L35" i="57"/>
  <c r="G35" i="57"/>
  <c r="AK34" i="57"/>
  <c r="AF34" i="57"/>
  <c r="AA34" i="57"/>
  <c r="Q34" i="57"/>
  <c r="L34" i="57"/>
  <c r="G34" i="57"/>
  <c r="AK33" i="57"/>
  <c r="AF33" i="57"/>
  <c r="AA33" i="57"/>
  <c r="Q33" i="57"/>
  <c r="L33" i="57"/>
  <c r="AK32" i="57"/>
  <c r="AF32" i="57"/>
  <c r="AA32" i="57"/>
  <c r="V32" i="57"/>
  <c r="Q32" i="57"/>
  <c r="L32" i="57"/>
  <c r="G32" i="57"/>
  <c r="B32" i="57"/>
  <c r="AK31" i="57"/>
  <c r="AF31" i="57"/>
  <c r="AA31" i="57"/>
  <c r="V31" i="57"/>
  <c r="Q31" i="57"/>
  <c r="L31" i="57"/>
  <c r="G31" i="57"/>
  <c r="B31" i="57"/>
  <c r="AK30" i="57"/>
  <c r="AF30" i="57"/>
  <c r="AA30" i="57"/>
  <c r="V30" i="57"/>
  <c r="L30" i="57"/>
  <c r="G30" i="57"/>
  <c r="B30" i="57"/>
  <c r="AK29" i="57"/>
  <c r="AF29" i="57"/>
  <c r="V29" i="57"/>
  <c r="Q29" i="57"/>
  <c r="L29" i="57"/>
  <c r="G29" i="57"/>
  <c r="B29" i="57"/>
  <c r="AK28" i="57"/>
  <c r="AF28" i="57"/>
  <c r="AA28" i="57"/>
  <c r="Q28" i="57"/>
  <c r="L28" i="57"/>
  <c r="B28" i="57"/>
  <c r="AK27" i="57"/>
  <c r="AF27" i="57"/>
  <c r="AA27" i="57"/>
  <c r="V27" i="57"/>
  <c r="Q27" i="57"/>
  <c r="L27" i="57"/>
  <c r="G27" i="57"/>
  <c r="B27" i="57"/>
  <c r="AK26" i="57"/>
  <c r="AF26" i="57"/>
  <c r="AA26" i="57"/>
  <c r="V26" i="57"/>
  <c r="Q26" i="57"/>
  <c r="L26" i="57"/>
  <c r="G26" i="57"/>
  <c r="B26" i="57"/>
  <c r="AK25" i="57"/>
  <c r="AF25" i="57"/>
  <c r="AA25" i="57"/>
  <c r="V25" i="57"/>
  <c r="Q25" i="57"/>
  <c r="L25" i="57"/>
  <c r="G25" i="57"/>
  <c r="B25" i="57"/>
  <c r="AK24" i="57"/>
  <c r="AF24" i="57"/>
  <c r="AA24" i="57"/>
  <c r="V24" i="57"/>
  <c r="Q24" i="57"/>
  <c r="L24" i="57"/>
  <c r="G24" i="57"/>
  <c r="B24" i="57"/>
  <c r="AK23" i="57"/>
  <c r="AF23" i="57"/>
  <c r="AA23" i="57"/>
  <c r="V23" i="57"/>
  <c r="L23" i="57"/>
  <c r="G23" i="57"/>
  <c r="B23" i="57"/>
  <c r="AK22" i="57"/>
  <c r="AF22" i="57"/>
  <c r="AA22" i="57"/>
  <c r="V22" i="57"/>
  <c r="Q22" i="57"/>
  <c r="L22" i="57"/>
  <c r="G22" i="57"/>
  <c r="B22" i="57"/>
  <c r="AK21" i="57"/>
  <c r="AF21" i="57"/>
  <c r="AA21" i="57"/>
  <c r="V21" i="57"/>
  <c r="Q21" i="57"/>
  <c r="B21" i="57"/>
  <c r="AF20" i="57"/>
  <c r="AA20" i="57"/>
  <c r="V20" i="57"/>
  <c r="Q20" i="57"/>
  <c r="L20" i="57"/>
  <c r="G20" i="57"/>
  <c r="B20" i="57"/>
  <c r="AK19" i="57"/>
  <c r="AF19" i="57"/>
  <c r="AA19" i="57"/>
  <c r="V19" i="57"/>
  <c r="Q19" i="57"/>
  <c r="L19" i="57"/>
  <c r="G19" i="57"/>
  <c r="AK18" i="57"/>
  <c r="AF18" i="57"/>
  <c r="AA18" i="57"/>
  <c r="V18" i="57"/>
  <c r="Q18" i="57"/>
  <c r="L18" i="57"/>
  <c r="G18" i="57"/>
  <c r="AK17" i="57"/>
  <c r="AF17" i="57"/>
  <c r="V17" i="57"/>
  <c r="Q17" i="57"/>
  <c r="L17" i="57"/>
  <c r="G17" i="57"/>
  <c r="AK16" i="57"/>
  <c r="AF16" i="57"/>
  <c r="AA16" i="57"/>
  <c r="V16" i="57"/>
  <c r="L16" i="57"/>
  <c r="G16" i="57"/>
  <c r="B16" i="57"/>
  <c r="AK15" i="57"/>
  <c r="AF15" i="57"/>
  <c r="AA15" i="57"/>
  <c r="V15" i="57"/>
  <c r="Q15" i="57"/>
  <c r="L15" i="57"/>
  <c r="G15" i="57"/>
  <c r="B15" i="57"/>
  <c r="AK14" i="57"/>
  <c r="AF14" i="57"/>
  <c r="AA14" i="57"/>
  <c r="V14" i="57"/>
  <c r="Q14" i="57"/>
  <c r="L14" i="57"/>
  <c r="G14" i="57"/>
  <c r="B14" i="57"/>
  <c r="AK13" i="57"/>
  <c r="AF13" i="57"/>
  <c r="AA13" i="57"/>
  <c r="V13" i="57"/>
  <c r="Q13" i="57"/>
  <c r="L13" i="57"/>
  <c r="B13" i="57"/>
  <c r="AK12" i="57"/>
  <c r="AF12" i="57"/>
  <c r="AA12" i="57"/>
  <c r="V12" i="57"/>
  <c r="Q12" i="57"/>
  <c r="L12" i="57"/>
  <c r="G12" i="57"/>
  <c r="B12" i="57"/>
  <c r="AK11" i="57"/>
  <c r="AF11" i="57"/>
  <c r="AA11" i="57"/>
  <c r="V11" i="57"/>
  <c r="Q11" i="57"/>
  <c r="G11" i="57"/>
  <c r="B11" i="57"/>
  <c r="AK10" i="57"/>
  <c r="AF10" i="57"/>
  <c r="AA10" i="57"/>
  <c r="Q10" i="57"/>
  <c r="L10" i="57"/>
  <c r="G10" i="57"/>
  <c r="AK9" i="57"/>
  <c r="AF9" i="57"/>
  <c r="AA9" i="57"/>
  <c r="V9" i="57"/>
  <c r="L9" i="57"/>
  <c r="G9" i="57"/>
  <c r="AK8" i="57"/>
  <c r="AF8" i="57"/>
  <c r="AA8" i="57"/>
  <c r="V8" i="57"/>
  <c r="Q8" i="57"/>
  <c r="L8" i="57"/>
  <c r="G8" i="57"/>
  <c r="AK7" i="57"/>
  <c r="AF7" i="57"/>
  <c r="AA7" i="57"/>
  <c r="V7" i="57"/>
  <c r="Q7" i="57"/>
  <c r="L7" i="57"/>
  <c r="G7" i="57"/>
  <c r="AK6" i="57"/>
  <c r="AF6" i="57"/>
  <c r="AA6" i="57"/>
  <c r="V6" i="57"/>
  <c r="Q6" i="57"/>
  <c r="L6" i="57"/>
  <c r="G6" i="57"/>
  <c r="AK5" i="57"/>
  <c r="AF5" i="57"/>
  <c r="AA5" i="57"/>
  <c r="V5" i="57"/>
  <c r="Q5" i="57"/>
  <c r="L5" i="57"/>
  <c r="G5" i="57"/>
  <c r="AK4" i="57"/>
  <c r="AF4" i="57"/>
  <c r="AA4" i="57"/>
  <c r="V4" i="57"/>
  <c r="Q4" i="57"/>
  <c r="L4" i="57"/>
  <c r="G4" i="57"/>
  <c r="B4" i="57"/>
  <c r="V70" i="52"/>
  <c r="V69" i="52"/>
  <c r="V68" i="52"/>
  <c r="V65" i="52"/>
  <c r="AF64" i="52"/>
  <c r="V64" i="52"/>
  <c r="AF63" i="52"/>
  <c r="V63" i="52"/>
  <c r="AF62" i="52"/>
  <c r="V62" i="52"/>
  <c r="L62" i="52"/>
  <c r="AF61" i="52"/>
  <c r="L61" i="52"/>
  <c r="AF60" i="52"/>
  <c r="V60" i="52"/>
  <c r="L60" i="52"/>
  <c r="AF59" i="52"/>
  <c r="AA59" i="52"/>
  <c r="V59" i="52"/>
  <c r="L59" i="52"/>
  <c r="AK58" i="52"/>
  <c r="AF58" i="52"/>
  <c r="AA58" i="52"/>
  <c r="V58" i="52"/>
  <c r="L58" i="52"/>
  <c r="AK57" i="52"/>
  <c r="AF57" i="52"/>
  <c r="AA57" i="52"/>
  <c r="V57" i="52"/>
  <c r="L57" i="52"/>
  <c r="AK56" i="52"/>
  <c r="AF56" i="52"/>
  <c r="AA56" i="52"/>
  <c r="V56" i="52"/>
  <c r="L56" i="52"/>
  <c r="AK55" i="52"/>
  <c r="AF55" i="52"/>
  <c r="AA55" i="52"/>
  <c r="Q55" i="52"/>
  <c r="L55" i="52"/>
  <c r="AK54" i="52"/>
  <c r="AF54" i="52"/>
  <c r="AA54" i="52"/>
  <c r="V54" i="52"/>
  <c r="Q54" i="52"/>
  <c r="L54" i="52"/>
  <c r="AK53" i="52"/>
  <c r="AF53" i="52"/>
  <c r="AA53" i="52"/>
  <c r="V53" i="52"/>
  <c r="Q53" i="52"/>
  <c r="L53" i="52"/>
  <c r="AK52" i="52"/>
  <c r="AF52" i="52"/>
  <c r="AA52" i="52"/>
  <c r="V52" i="52"/>
  <c r="Q52" i="52"/>
  <c r="L52" i="52"/>
  <c r="AK51" i="52"/>
  <c r="AF51" i="52"/>
  <c r="AA51" i="52"/>
  <c r="V51" i="52"/>
  <c r="Q51" i="52"/>
  <c r="L51" i="52"/>
  <c r="AK50" i="52"/>
  <c r="AF50" i="52"/>
  <c r="AA50" i="52"/>
  <c r="V50" i="52"/>
  <c r="L50" i="52"/>
  <c r="AK49" i="52"/>
  <c r="AF49" i="52"/>
  <c r="AA49" i="52"/>
  <c r="Q49" i="52"/>
  <c r="L49" i="52"/>
  <c r="AK48" i="52"/>
  <c r="AF48" i="52"/>
  <c r="AA48" i="52"/>
  <c r="V48" i="52"/>
  <c r="Q48" i="52"/>
  <c r="AK47" i="52"/>
  <c r="AF47" i="52"/>
  <c r="AA47" i="52"/>
  <c r="V47" i="52"/>
  <c r="Q47" i="52"/>
  <c r="L47" i="52"/>
  <c r="G47" i="52"/>
  <c r="AK46" i="52"/>
  <c r="AF46" i="52"/>
  <c r="AA46" i="52"/>
  <c r="V46" i="52"/>
  <c r="Q46" i="52"/>
  <c r="L46" i="52"/>
  <c r="G46" i="52"/>
  <c r="AK45" i="52"/>
  <c r="AF45" i="52"/>
  <c r="AA45" i="52"/>
  <c r="V45" i="52"/>
  <c r="Q45" i="52"/>
  <c r="L45" i="52"/>
  <c r="G45" i="52"/>
  <c r="AK44" i="52"/>
  <c r="AF44" i="52"/>
  <c r="AA44" i="52"/>
  <c r="V44" i="52"/>
  <c r="Q44" i="52"/>
  <c r="L44" i="52"/>
  <c r="G44" i="52"/>
  <c r="AK43" i="52"/>
  <c r="AF43" i="52"/>
  <c r="AA43" i="52"/>
  <c r="Q43" i="52"/>
  <c r="L43" i="52"/>
  <c r="G43" i="52"/>
  <c r="AK42" i="52"/>
  <c r="AF42" i="52"/>
  <c r="AA42" i="52"/>
  <c r="V42" i="52"/>
  <c r="L42" i="52"/>
  <c r="G42" i="52"/>
  <c r="AK41" i="52"/>
  <c r="AF41" i="52"/>
  <c r="AA41" i="52"/>
  <c r="V41" i="52"/>
  <c r="Q41" i="52"/>
  <c r="AK40" i="52"/>
  <c r="AF40" i="52"/>
  <c r="AA40" i="52"/>
  <c r="V40" i="52"/>
  <c r="Q40" i="52"/>
  <c r="L40" i="52"/>
  <c r="G40" i="52"/>
  <c r="AK39" i="52"/>
  <c r="AF39" i="52"/>
  <c r="AA39" i="52"/>
  <c r="V39" i="52"/>
  <c r="Q39" i="52"/>
  <c r="L39" i="52"/>
  <c r="G39" i="52"/>
  <c r="AA38" i="52"/>
  <c r="Q38" i="52"/>
  <c r="L38" i="52"/>
  <c r="G38" i="52"/>
  <c r="AK37" i="52"/>
  <c r="AF37" i="52"/>
  <c r="AA37" i="52"/>
  <c r="L37" i="52"/>
  <c r="G37" i="52"/>
  <c r="AK36" i="52"/>
  <c r="AF36" i="52"/>
  <c r="AA36" i="52"/>
  <c r="Q36" i="52"/>
  <c r="L36" i="52"/>
  <c r="G36" i="52"/>
  <c r="AK35" i="52"/>
  <c r="AF35" i="52"/>
  <c r="AA35" i="52"/>
  <c r="Q35" i="52"/>
  <c r="L35" i="52"/>
  <c r="G35" i="52"/>
  <c r="AK34" i="52"/>
  <c r="AF34" i="52"/>
  <c r="AA34" i="52"/>
  <c r="Q34" i="52"/>
  <c r="L34" i="52"/>
  <c r="G34" i="52"/>
  <c r="AK33" i="52"/>
  <c r="AF33" i="52"/>
  <c r="AA33" i="52"/>
  <c r="Q33" i="52"/>
  <c r="L33" i="52"/>
  <c r="AK32" i="52"/>
  <c r="AF32" i="52"/>
  <c r="AA32" i="52"/>
  <c r="V32" i="52"/>
  <c r="Q32" i="52"/>
  <c r="L32" i="52"/>
  <c r="G32" i="52"/>
  <c r="B32" i="52"/>
  <c r="AK31" i="52"/>
  <c r="AF31" i="52"/>
  <c r="AA31" i="52"/>
  <c r="V31" i="52"/>
  <c r="Q31" i="52"/>
  <c r="L31" i="52"/>
  <c r="G31" i="52"/>
  <c r="B31" i="52"/>
  <c r="AK30" i="52"/>
  <c r="AF30" i="52"/>
  <c r="AA30" i="52"/>
  <c r="V30" i="52"/>
  <c r="L30" i="52"/>
  <c r="G30" i="52"/>
  <c r="B30" i="52"/>
  <c r="AK29" i="52"/>
  <c r="AF29" i="52"/>
  <c r="V29" i="52"/>
  <c r="Q29" i="52"/>
  <c r="L29" i="52"/>
  <c r="G29" i="52"/>
  <c r="B29" i="52"/>
  <c r="AK28" i="52"/>
  <c r="AF28" i="52"/>
  <c r="AA28" i="52"/>
  <c r="Q28" i="52"/>
  <c r="L28" i="52"/>
  <c r="B28" i="52"/>
  <c r="AK27" i="52"/>
  <c r="AF27" i="52"/>
  <c r="AA27" i="52"/>
  <c r="V27" i="52"/>
  <c r="Q27" i="52"/>
  <c r="L27" i="52"/>
  <c r="G27" i="52"/>
  <c r="B27" i="52"/>
  <c r="AK26" i="52"/>
  <c r="AF26" i="52"/>
  <c r="AA26" i="52"/>
  <c r="V26" i="52"/>
  <c r="Q26" i="52"/>
  <c r="L26" i="52"/>
  <c r="G26" i="52"/>
  <c r="B26" i="52"/>
  <c r="AK25" i="52"/>
  <c r="AF25" i="52"/>
  <c r="AA25" i="52"/>
  <c r="V25" i="52"/>
  <c r="Q25" i="52"/>
  <c r="L25" i="52"/>
  <c r="G25" i="52"/>
  <c r="B25" i="52"/>
  <c r="AK24" i="52"/>
  <c r="AF24" i="52"/>
  <c r="AA24" i="52"/>
  <c r="V24" i="52"/>
  <c r="Q24" i="52"/>
  <c r="L24" i="52"/>
  <c r="G24" i="52"/>
  <c r="B24" i="52"/>
  <c r="AK23" i="52"/>
  <c r="AF23" i="52"/>
  <c r="AA23" i="52"/>
  <c r="V23" i="52"/>
  <c r="L23" i="52"/>
  <c r="G23" i="52"/>
  <c r="B23" i="52"/>
  <c r="AK22" i="52"/>
  <c r="AF22" i="52"/>
  <c r="AA22" i="52"/>
  <c r="V22" i="52"/>
  <c r="Q22" i="52"/>
  <c r="L22" i="52"/>
  <c r="G22" i="52"/>
  <c r="B22" i="52"/>
  <c r="AK21" i="52"/>
  <c r="AF21" i="52"/>
  <c r="AA21" i="52"/>
  <c r="V21" i="52"/>
  <c r="Q21" i="52"/>
  <c r="B21" i="52"/>
  <c r="AF20" i="52"/>
  <c r="AA20" i="52"/>
  <c r="V20" i="52"/>
  <c r="Q20" i="52"/>
  <c r="L20" i="52"/>
  <c r="G20" i="52"/>
  <c r="B20" i="52"/>
  <c r="B7" i="52" s="1"/>
  <c r="AK19" i="52"/>
  <c r="AF19" i="52"/>
  <c r="AA19" i="52"/>
  <c r="V19" i="52"/>
  <c r="Q19" i="52"/>
  <c r="L19" i="52"/>
  <c r="G19" i="52"/>
  <c r="AK18" i="52"/>
  <c r="AF18" i="52"/>
  <c r="AA18" i="52"/>
  <c r="V18" i="52"/>
  <c r="Q18" i="52"/>
  <c r="L18" i="52"/>
  <c r="G18" i="52"/>
  <c r="AK17" i="52"/>
  <c r="AF17" i="52"/>
  <c r="V17" i="52"/>
  <c r="Q17" i="52"/>
  <c r="L17" i="52"/>
  <c r="G17" i="52"/>
  <c r="AK16" i="52"/>
  <c r="AF16" i="52"/>
  <c r="AA16" i="52"/>
  <c r="V16" i="52"/>
  <c r="L16" i="52"/>
  <c r="G16" i="52"/>
  <c r="B16" i="52"/>
  <c r="AK15" i="52"/>
  <c r="AF15" i="52"/>
  <c r="AA15" i="52"/>
  <c r="V15" i="52"/>
  <c r="Q15" i="52"/>
  <c r="L15" i="52"/>
  <c r="G15" i="52"/>
  <c r="B15" i="52"/>
  <c r="AK14" i="52"/>
  <c r="AF14" i="52"/>
  <c r="AA14" i="52"/>
  <c r="V14" i="52"/>
  <c r="Q14" i="52"/>
  <c r="L14" i="52"/>
  <c r="G14" i="52"/>
  <c r="B14" i="52"/>
  <c r="AK13" i="52"/>
  <c r="AF13" i="52"/>
  <c r="AA13" i="52"/>
  <c r="V13" i="52"/>
  <c r="Q13" i="52"/>
  <c r="L13" i="52"/>
  <c r="B13" i="52"/>
  <c r="AK12" i="52"/>
  <c r="AF12" i="52"/>
  <c r="AA12" i="52"/>
  <c r="V12" i="52"/>
  <c r="Q12" i="52"/>
  <c r="L12" i="52"/>
  <c r="G12" i="52"/>
  <c r="B12" i="52"/>
  <c r="AK11" i="52"/>
  <c r="AF11" i="52"/>
  <c r="AA11" i="52"/>
  <c r="V11" i="52"/>
  <c r="Q11" i="52"/>
  <c r="G11" i="52"/>
  <c r="B11" i="52"/>
  <c r="B5" i="52" s="1"/>
  <c r="AK10" i="52"/>
  <c r="AF10" i="52"/>
  <c r="AA10" i="52"/>
  <c r="Q10" i="52"/>
  <c r="L10" i="52"/>
  <c r="G10" i="52"/>
  <c r="AK9" i="52"/>
  <c r="AF9" i="52"/>
  <c r="AA9" i="52"/>
  <c r="V9" i="52"/>
  <c r="L9" i="52"/>
  <c r="G9" i="52"/>
  <c r="AK8" i="52"/>
  <c r="AF8" i="52"/>
  <c r="AA8" i="52"/>
  <c r="V8" i="52"/>
  <c r="Q8" i="52"/>
  <c r="L8" i="52"/>
  <c r="G8" i="52"/>
  <c r="AK7" i="52"/>
  <c r="AF7" i="52"/>
  <c r="AA7" i="52"/>
  <c r="V7" i="52"/>
  <c r="Q7" i="52"/>
  <c r="L7" i="52"/>
  <c r="G7" i="52"/>
  <c r="AK6" i="52"/>
  <c r="AF6" i="52"/>
  <c r="AA6" i="52"/>
  <c r="V6" i="52"/>
  <c r="Q6" i="52"/>
  <c r="L6" i="52"/>
  <c r="G6" i="52"/>
  <c r="AK5" i="52"/>
  <c r="AF5" i="52"/>
  <c r="AA5" i="52"/>
  <c r="V5" i="52"/>
  <c r="Q5" i="52"/>
  <c r="L5" i="52"/>
  <c r="G5" i="52"/>
  <c r="AK4" i="52"/>
  <c r="AF4" i="52"/>
  <c r="AA4" i="52"/>
  <c r="V4" i="52"/>
  <c r="Q4" i="52"/>
  <c r="L4" i="52"/>
  <c r="G4" i="52"/>
  <c r="B4" i="52"/>
  <c r="V70" i="51"/>
  <c r="V69" i="51"/>
  <c r="V68" i="51"/>
  <c r="V65" i="51"/>
  <c r="AF64" i="51"/>
  <c r="V64" i="51"/>
  <c r="AF63" i="51"/>
  <c r="V63" i="51"/>
  <c r="AF62" i="51"/>
  <c r="V62" i="51"/>
  <c r="L62" i="51"/>
  <c r="AF61" i="51"/>
  <c r="L61" i="51"/>
  <c r="AF60" i="51"/>
  <c r="V60" i="51"/>
  <c r="L60" i="51"/>
  <c r="AF59" i="51"/>
  <c r="AA59" i="51"/>
  <c r="V59" i="51"/>
  <c r="L59" i="51"/>
  <c r="AK58" i="51"/>
  <c r="AF58" i="51"/>
  <c r="AA58" i="51"/>
  <c r="V58" i="51"/>
  <c r="L58" i="51"/>
  <c r="AK57" i="51"/>
  <c r="AF57" i="51"/>
  <c r="AA57" i="51"/>
  <c r="V57" i="51"/>
  <c r="L57" i="51"/>
  <c r="AK56" i="51"/>
  <c r="AF56" i="51"/>
  <c r="AA56" i="51"/>
  <c r="V56" i="51"/>
  <c r="L56" i="51"/>
  <c r="AK55" i="51"/>
  <c r="AF55" i="51"/>
  <c r="AA55" i="51"/>
  <c r="Q55" i="51"/>
  <c r="L55" i="51"/>
  <c r="AK54" i="51"/>
  <c r="AF54" i="51"/>
  <c r="AA54" i="51"/>
  <c r="V54" i="51"/>
  <c r="Q54" i="51"/>
  <c r="L54" i="51"/>
  <c r="AK53" i="51"/>
  <c r="AF53" i="51"/>
  <c r="AA53" i="51"/>
  <c r="V53" i="51"/>
  <c r="Q53" i="51"/>
  <c r="L53" i="51"/>
  <c r="AK52" i="51"/>
  <c r="AF52" i="51"/>
  <c r="AA52" i="51"/>
  <c r="V52" i="51"/>
  <c r="Q52" i="51"/>
  <c r="L52" i="51"/>
  <c r="AK51" i="51"/>
  <c r="AF51" i="51"/>
  <c r="AA51" i="51"/>
  <c r="V51" i="51"/>
  <c r="Q51" i="51"/>
  <c r="L51" i="51"/>
  <c r="AK50" i="51"/>
  <c r="AF50" i="51"/>
  <c r="AA50" i="51"/>
  <c r="V50" i="51"/>
  <c r="L50" i="51"/>
  <c r="AK49" i="51"/>
  <c r="AF49" i="51"/>
  <c r="AA49" i="51"/>
  <c r="Q49" i="51"/>
  <c r="L49" i="51"/>
  <c r="AK48" i="51"/>
  <c r="AF48" i="51"/>
  <c r="AA48" i="51"/>
  <c r="V48" i="51"/>
  <c r="Q48" i="51"/>
  <c r="AK47" i="51"/>
  <c r="AF47" i="51"/>
  <c r="AA47" i="51"/>
  <c r="V47" i="51"/>
  <c r="Q47" i="51"/>
  <c r="L47" i="51"/>
  <c r="G47" i="51"/>
  <c r="AK46" i="51"/>
  <c r="AF46" i="51"/>
  <c r="AA46" i="51"/>
  <c r="V46" i="51"/>
  <c r="Q46" i="51"/>
  <c r="L46" i="51"/>
  <c r="G46" i="51"/>
  <c r="AK45" i="51"/>
  <c r="AF45" i="51"/>
  <c r="AA45" i="51"/>
  <c r="V45" i="51"/>
  <c r="Q45" i="51"/>
  <c r="L45" i="51"/>
  <c r="G45" i="51"/>
  <c r="AK44" i="51"/>
  <c r="AF44" i="51"/>
  <c r="AA44" i="51"/>
  <c r="V44" i="51"/>
  <c r="Q44" i="51"/>
  <c r="L44" i="51"/>
  <c r="G44" i="51"/>
  <c r="AK43" i="51"/>
  <c r="AF43" i="51"/>
  <c r="AA43" i="51"/>
  <c r="Q43" i="51"/>
  <c r="L43" i="51"/>
  <c r="G43" i="51"/>
  <c r="AK42" i="51"/>
  <c r="AF42" i="51"/>
  <c r="AA42" i="51"/>
  <c r="V42" i="51"/>
  <c r="L42" i="51"/>
  <c r="G42" i="51"/>
  <c r="AK41" i="51"/>
  <c r="AF41" i="51"/>
  <c r="AA41" i="51"/>
  <c r="V41" i="51"/>
  <c r="Q41" i="51"/>
  <c r="AK40" i="51"/>
  <c r="AF40" i="51"/>
  <c r="AA40" i="51"/>
  <c r="V40" i="51"/>
  <c r="Q40" i="51"/>
  <c r="L40" i="51"/>
  <c r="G40" i="51"/>
  <c r="AK39" i="51"/>
  <c r="AF39" i="51"/>
  <c r="AA39" i="51"/>
  <c r="V39" i="51"/>
  <c r="Q39" i="51"/>
  <c r="L39" i="51"/>
  <c r="G39" i="51"/>
  <c r="AA38" i="51"/>
  <c r="Q38" i="51"/>
  <c r="L38" i="51"/>
  <c r="G38" i="51"/>
  <c r="AK37" i="51"/>
  <c r="AF37" i="51"/>
  <c r="AA37" i="51"/>
  <c r="L37" i="51"/>
  <c r="G37" i="51"/>
  <c r="AK36" i="51"/>
  <c r="AF36" i="51"/>
  <c r="AA36" i="51"/>
  <c r="Q36" i="51"/>
  <c r="L36" i="51"/>
  <c r="G36" i="51"/>
  <c r="AK35" i="51"/>
  <c r="AF35" i="51"/>
  <c r="AA35" i="51"/>
  <c r="Q35" i="51"/>
  <c r="L35" i="51"/>
  <c r="G35" i="51"/>
  <c r="AK34" i="51"/>
  <c r="AF34" i="51"/>
  <c r="AA34" i="51"/>
  <c r="Q34" i="51"/>
  <c r="L34" i="51"/>
  <c r="G34" i="51"/>
  <c r="AK33" i="51"/>
  <c r="AF33" i="51"/>
  <c r="AA33" i="51"/>
  <c r="Q33" i="51"/>
  <c r="L33" i="51"/>
  <c r="AK32" i="51"/>
  <c r="AF32" i="51"/>
  <c r="AA32" i="51"/>
  <c r="V32" i="51"/>
  <c r="Q32" i="51"/>
  <c r="L32" i="51"/>
  <c r="G32" i="51"/>
  <c r="B32" i="51"/>
  <c r="AK31" i="51"/>
  <c r="AF31" i="51"/>
  <c r="AA31" i="51"/>
  <c r="V31" i="51"/>
  <c r="Q31" i="51"/>
  <c r="L31" i="51"/>
  <c r="G31" i="51"/>
  <c r="B31" i="51"/>
  <c r="AK30" i="51"/>
  <c r="AF30" i="51"/>
  <c r="AA30" i="51"/>
  <c r="V30" i="51"/>
  <c r="L30" i="51"/>
  <c r="G30" i="51"/>
  <c r="B30" i="51"/>
  <c r="AK29" i="51"/>
  <c r="AF29" i="51"/>
  <c r="V29" i="51"/>
  <c r="Q29" i="51"/>
  <c r="L29" i="51"/>
  <c r="G29" i="51"/>
  <c r="B29" i="51"/>
  <c r="AK28" i="51"/>
  <c r="AF28" i="51"/>
  <c r="AA28" i="51"/>
  <c r="Q28" i="51"/>
  <c r="L28" i="51"/>
  <c r="B28" i="51"/>
  <c r="AK27" i="51"/>
  <c r="AF27" i="51"/>
  <c r="AA27" i="51"/>
  <c r="V27" i="51"/>
  <c r="Q27" i="51"/>
  <c r="L27" i="51"/>
  <c r="G27" i="51"/>
  <c r="B27" i="51"/>
  <c r="AK26" i="51"/>
  <c r="AF26" i="51"/>
  <c r="AA26" i="51"/>
  <c r="V26" i="51"/>
  <c r="Q26" i="51"/>
  <c r="L26" i="51"/>
  <c r="G26" i="51"/>
  <c r="B26" i="51"/>
  <c r="AK25" i="51"/>
  <c r="AF25" i="51"/>
  <c r="AA25" i="51"/>
  <c r="V25" i="51"/>
  <c r="Q25" i="51"/>
  <c r="L25" i="51"/>
  <c r="G25" i="51"/>
  <c r="B25" i="51"/>
  <c r="AK24" i="51"/>
  <c r="AF24" i="51"/>
  <c r="AA24" i="51"/>
  <c r="V24" i="51"/>
  <c r="Q24" i="51"/>
  <c r="L24" i="51"/>
  <c r="G24" i="51"/>
  <c r="B24" i="51"/>
  <c r="AK23" i="51"/>
  <c r="AF23" i="51"/>
  <c r="AA23" i="51"/>
  <c r="V23" i="51"/>
  <c r="L23" i="51"/>
  <c r="G23" i="51"/>
  <c r="B23" i="51"/>
  <c r="AK22" i="51"/>
  <c r="AF22" i="51"/>
  <c r="AA22" i="51"/>
  <c r="V22" i="51"/>
  <c r="Q22" i="51"/>
  <c r="L22" i="51"/>
  <c r="G22" i="51"/>
  <c r="B22" i="51"/>
  <c r="AK21" i="51"/>
  <c r="AF21" i="51"/>
  <c r="AA21" i="51"/>
  <c r="V21" i="51"/>
  <c r="Q21" i="51"/>
  <c r="B21" i="51"/>
  <c r="AF20" i="51"/>
  <c r="AA20" i="51"/>
  <c r="V20" i="51"/>
  <c r="Q20" i="51"/>
  <c r="L20" i="51"/>
  <c r="G20" i="51"/>
  <c r="B20" i="51"/>
  <c r="B7" i="51" s="1"/>
  <c r="AK19" i="51"/>
  <c r="AF19" i="51"/>
  <c r="AA19" i="51"/>
  <c r="V19" i="51"/>
  <c r="Q19" i="51"/>
  <c r="L19" i="51"/>
  <c r="G19" i="51"/>
  <c r="AK18" i="51"/>
  <c r="AF18" i="51"/>
  <c r="AA18" i="51"/>
  <c r="V18" i="51"/>
  <c r="Q18" i="51"/>
  <c r="L18" i="51"/>
  <c r="G18" i="51"/>
  <c r="AK17" i="51"/>
  <c r="AF17" i="51"/>
  <c r="V17" i="51"/>
  <c r="Q17" i="51"/>
  <c r="L17" i="51"/>
  <c r="G17" i="51"/>
  <c r="AK16" i="51"/>
  <c r="AF16" i="51"/>
  <c r="AA16" i="51"/>
  <c r="V16" i="51"/>
  <c r="L16" i="51"/>
  <c r="G16" i="51"/>
  <c r="B16" i="51"/>
  <c r="AK15" i="51"/>
  <c r="AF15" i="51"/>
  <c r="AA15" i="51"/>
  <c r="V15" i="51"/>
  <c r="Q15" i="51"/>
  <c r="L15" i="51"/>
  <c r="G15" i="51"/>
  <c r="B15" i="51"/>
  <c r="AK14" i="51"/>
  <c r="AF14" i="51"/>
  <c r="AA14" i="51"/>
  <c r="V14" i="51"/>
  <c r="Q14" i="51"/>
  <c r="L14" i="51"/>
  <c r="G14" i="51"/>
  <c r="B14" i="51"/>
  <c r="AK13" i="51"/>
  <c r="AF13" i="51"/>
  <c r="AA13" i="51"/>
  <c r="V13" i="51"/>
  <c r="Q13" i="51"/>
  <c r="L13" i="51"/>
  <c r="B13" i="51"/>
  <c r="AK12" i="51"/>
  <c r="AF12" i="51"/>
  <c r="AA12" i="51"/>
  <c r="V12" i="51"/>
  <c r="Q12" i="51"/>
  <c r="L12" i="51"/>
  <c r="G12" i="51"/>
  <c r="B12" i="51"/>
  <c r="AK11" i="51"/>
  <c r="AF11" i="51"/>
  <c r="AA11" i="51"/>
  <c r="V11" i="51"/>
  <c r="Q11" i="51"/>
  <c r="G11" i="51"/>
  <c r="B11" i="51"/>
  <c r="B5" i="51" s="1"/>
  <c r="AK10" i="51"/>
  <c r="AF10" i="51"/>
  <c r="AA10" i="51"/>
  <c r="Q10" i="51"/>
  <c r="L10" i="51"/>
  <c r="G10" i="51"/>
  <c r="AK9" i="51"/>
  <c r="AF9" i="51"/>
  <c r="AA9" i="51"/>
  <c r="V9" i="51"/>
  <c r="L9" i="51"/>
  <c r="G9" i="51"/>
  <c r="AK8" i="51"/>
  <c r="AF8" i="51"/>
  <c r="AA8" i="51"/>
  <c r="V8" i="51"/>
  <c r="Q8" i="51"/>
  <c r="L8" i="51"/>
  <c r="G8" i="51"/>
  <c r="AK7" i="51"/>
  <c r="AF7" i="51"/>
  <c r="AA7" i="51"/>
  <c r="V7" i="51"/>
  <c r="Q7" i="51"/>
  <c r="L7" i="51"/>
  <c r="G7" i="51"/>
  <c r="AK6" i="51"/>
  <c r="AF6" i="51"/>
  <c r="AA6" i="51"/>
  <c r="V6" i="51"/>
  <c r="Q6" i="51"/>
  <c r="L6" i="51"/>
  <c r="G6" i="51"/>
  <c r="AK5" i="51"/>
  <c r="AF5" i="51"/>
  <c r="AA5" i="51"/>
  <c r="V5" i="51"/>
  <c r="Q5" i="51"/>
  <c r="L5" i="51"/>
  <c r="G5" i="51"/>
  <c r="AK4" i="51"/>
  <c r="AF4" i="51"/>
  <c r="AA4" i="51"/>
  <c r="V4" i="51"/>
  <c r="Q4" i="51"/>
  <c r="L4" i="51"/>
  <c r="G4" i="51"/>
  <c r="B4" i="51"/>
  <c r="V70" i="50"/>
  <c r="V69" i="50"/>
  <c r="V68" i="50"/>
  <c r="V65" i="50"/>
  <c r="AF64" i="50"/>
  <c r="V64" i="50"/>
  <c r="AF63" i="50"/>
  <c r="V63" i="50"/>
  <c r="AF62" i="50"/>
  <c r="V62" i="50"/>
  <c r="L62" i="50"/>
  <c r="AF61" i="50"/>
  <c r="L61" i="50"/>
  <c r="AF60" i="50"/>
  <c r="V60" i="50"/>
  <c r="L60" i="50"/>
  <c r="AF59" i="50"/>
  <c r="AA59" i="50"/>
  <c r="V59" i="50"/>
  <c r="L59" i="50"/>
  <c r="AK58" i="50"/>
  <c r="AF58" i="50"/>
  <c r="AA58" i="50"/>
  <c r="V58" i="50"/>
  <c r="L58" i="50"/>
  <c r="AK57" i="50"/>
  <c r="AF57" i="50"/>
  <c r="AA57" i="50"/>
  <c r="V57" i="50"/>
  <c r="L57" i="50"/>
  <c r="AK56" i="50"/>
  <c r="AF56" i="50"/>
  <c r="AA56" i="50"/>
  <c r="V56" i="50"/>
  <c r="L56" i="50"/>
  <c r="AK55" i="50"/>
  <c r="AF55" i="50"/>
  <c r="AA55" i="50"/>
  <c r="Q55" i="50"/>
  <c r="L55" i="50"/>
  <c r="AK54" i="50"/>
  <c r="AF54" i="50"/>
  <c r="AA54" i="50"/>
  <c r="V54" i="50"/>
  <c r="Q54" i="50"/>
  <c r="L54" i="50"/>
  <c r="AK53" i="50"/>
  <c r="AF53" i="50"/>
  <c r="AA53" i="50"/>
  <c r="V53" i="50"/>
  <c r="Q53" i="50"/>
  <c r="L53" i="50"/>
  <c r="AK52" i="50"/>
  <c r="AF52" i="50"/>
  <c r="AA52" i="50"/>
  <c r="V52" i="50"/>
  <c r="Q52" i="50"/>
  <c r="L52" i="50"/>
  <c r="AK51" i="50"/>
  <c r="AF51" i="50"/>
  <c r="AA51" i="50"/>
  <c r="V51" i="50"/>
  <c r="Q51" i="50"/>
  <c r="L51" i="50"/>
  <c r="AK50" i="50"/>
  <c r="AF50" i="50"/>
  <c r="AA50" i="50"/>
  <c r="V50" i="50"/>
  <c r="L50" i="50"/>
  <c r="AK49" i="50"/>
  <c r="AF49" i="50"/>
  <c r="AA49" i="50"/>
  <c r="Q49" i="50"/>
  <c r="L49" i="50"/>
  <c r="AK48" i="50"/>
  <c r="AF48" i="50"/>
  <c r="AA48" i="50"/>
  <c r="V48" i="50"/>
  <c r="Q48" i="50"/>
  <c r="AK47" i="50"/>
  <c r="AF47" i="50"/>
  <c r="AA47" i="50"/>
  <c r="V47" i="50"/>
  <c r="Q47" i="50"/>
  <c r="L47" i="50"/>
  <c r="G47" i="50"/>
  <c r="AK46" i="50"/>
  <c r="AF46" i="50"/>
  <c r="AA46" i="50"/>
  <c r="V46" i="50"/>
  <c r="Q46" i="50"/>
  <c r="L46" i="50"/>
  <c r="G46" i="50"/>
  <c r="AK45" i="50"/>
  <c r="AF45" i="50"/>
  <c r="AA45" i="50"/>
  <c r="V45" i="50"/>
  <c r="Q45" i="50"/>
  <c r="L45" i="50"/>
  <c r="G45" i="50"/>
  <c r="AK44" i="50"/>
  <c r="AF44" i="50"/>
  <c r="AA44" i="50"/>
  <c r="V44" i="50"/>
  <c r="Q44" i="50"/>
  <c r="L44" i="50"/>
  <c r="G44" i="50"/>
  <c r="AK43" i="50"/>
  <c r="AF43" i="50"/>
  <c r="AA43" i="50"/>
  <c r="Q43" i="50"/>
  <c r="L43" i="50"/>
  <c r="G43" i="50"/>
  <c r="AK42" i="50"/>
  <c r="AF42" i="50"/>
  <c r="AA42" i="50"/>
  <c r="V42" i="50"/>
  <c r="L42" i="50"/>
  <c r="G42" i="50"/>
  <c r="AK41" i="50"/>
  <c r="AF41" i="50"/>
  <c r="AA41" i="50"/>
  <c r="V41" i="50"/>
  <c r="Q41" i="50"/>
  <c r="AK40" i="50"/>
  <c r="AF40" i="50"/>
  <c r="AA40" i="50"/>
  <c r="V40" i="50"/>
  <c r="Q40" i="50"/>
  <c r="L40" i="50"/>
  <c r="G40" i="50"/>
  <c r="AK39" i="50"/>
  <c r="AF39" i="50"/>
  <c r="AA39" i="50"/>
  <c r="V39" i="50"/>
  <c r="Q39" i="50"/>
  <c r="L39" i="50"/>
  <c r="G39" i="50"/>
  <c r="AA38" i="50"/>
  <c r="Q38" i="50"/>
  <c r="L38" i="50"/>
  <c r="G38" i="50"/>
  <c r="AK37" i="50"/>
  <c r="AF37" i="50"/>
  <c r="AA37" i="50"/>
  <c r="L37" i="50"/>
  <c r="G37" i="50"/>
  <c r="AK36" i="50"/>
  <c r="AF36" i="50"/>
  <c r="AA36" i="50"/>
  <c r="Q36" i="50"/>
  <c r="L36" i="50"/>
  <c r="G36" i="50"/>
  <c r="AK35" i="50"/>
  <c r="AF35" i="50"/>
  <c r="AA35" i="50"/>
  <c r="Q35" i="50"/>
  <c r="L35" i="50"/>
  <c r="G35" i="50"/>
  <c r="AK34" i="50"/>
  <c r="AF34" i="50"/>
  <c r="AA34" i="50"/>
  <c r="Q34" i="50"/>
  <c r="L34" i="50"/>
  <c r="G34" i="50"/>
  <c r="AK33" i="50"/>
  <c r="AF33" i="50"/>
  <c r="AA33" i="50"/>
  <c r="Q33" i="50"/>
  <c r="L33" i="50"/>
  <c r="AK32" i="50"/>
  <c r="AF32" i="50"/>
  <c r="AA32" i="50"/>
  <c r="V32" i="50"/>
  <c r="Q32" i="50"/>
  <c r="L32" i="50"/>
  <c r="G32" i="50"/>
  <c r="B32" i="50"/>
  <c r="AK31" i="50"/>
  <c r="AF31" i="50"/>
  <c r="AA31" i="50"/>
  <c r="V31" i="50"/>
  <c r="Q31" i="50"/>
  <c r="L31" i="50"/>
  <c r="G31" i="50"/>
  <c r="B31" i="50"/>
  <c r="AK30" i="50"/>
  <c r="AF30" i="50"/>
  <c r="AA30" i="50"/>
  <c r="V30" i="50"/>
  <c r="L30" i="50"/>
  <c r="G30" i="50"/>
  <c r="B30" i="50"/>
  <c r="AK29" i="50"/>
  <c r="AF29" i="50"/>
  <c r="V29" i="50"/>
  <c r="Q29" i="50"/>
  <c r="L29" i="50"/>
  <c r="G29" i="50"/>
  <c r="B29" i="50"/>
  <c r="AK28" i="50"/>
  <c r="AF28" i="50"/>
  <c r="AA28" i="50"/>
  <c r="Q28" i="50"/>
  <c r="L28" i="50"/>
  <c r="B28" i="50"/>
  <c r="AK27" i="50"/>
  <c r="AF27" i="50"/>
  <c r="AA27" i="50"/>
  <c r="V27" i="50"/>
  <c r="Q27" i="50"/>
  <c r="L27" i="50"/>
  <c r="G27" i="50"/>
  <c r="B27" i="50"/>
  <c r="AK26" i="50"/>
  <c r="AF26" i="50"/>
  <c r="AA26" i="50"/>
  <c r="V26" i="50"/>
  <c r="Q26" i="50"/>
  <c r="L26" i="50"/>
  <c r="G26" i="50"/>
  <c r="B26" i="50"/>
  <c r="AK25" i="50"/>
  <c r="AF25" i="50"/>
  <c r="AA25" i="50"/>
  <c r="V25" i="50"/>
  <c r="Q25" i="50"/>
  <c r="L25" i="50"/>
  <c r="G25" i="50"/>
  <c r="B25" i="50"/>
  <c r="AK24" i="50"/>
  <c r="AF24" i="50"/>
  <c r="AA24" i="50"/>
  <c r="V24" i="50"/>
  <c r="Q24" i="50"/>
  <c r="L24" i="50"/>
  <c r="G24" i="50"/>
  <c r="B24" i="50"/>
  <c r="AK23" i="50"/>
  <c r="AF23" i="50"/>
  <c r="AA23" i="50"/>
  <c r="V23" i="50"/>
  <c r="L23" i="50"/>
  <c r="G23" i="50"/>
  <c r="B23" i="50"/>
  <c r="AK22" i="50"/>
  <c r="AF22" i="50"/>
  <c r="AA22" i="50"/>
  <c r="V22" i="50"/>
  <c r="Q22" i="50"/>
  <c r="L22" i="50"/>
  <c r="G22" i="50"/>
  <c r="B22" i="50"/>
  <c r="AK21" i="50"/>
  <c r="AF21" i="50"/>
  <c r="AA21" i="50"/>
  <c r="V21" i="50"/>
  <c r="Q21" i="50"/>
  <c r="B21" i="50"/>
  <c r="AF20" i="50"/>
  <c r="AA20" i="50"/>
  <c r="V20" i="50"/>
  <c r="Q20" i="50"/>
  <c r="L20" i="50"/>
  <c r="G20" i="50"/>
  <c r="B20" i="50"/>
  <c r="B5" i="50" s="1"/>
  <c r="AK19" i="50"/>
  <c r="AF19" i="50"/>
  <c r="AA19" i="50"/>
  <c r="V19" i="50"/>
  <c r="Q19" i="50"/>
  <c r="L19" i="50"/>
  <c r="G19" i="50"/>
  <c r="AK18" i="50"/>
  <c r="AF18" i="50"/>
  <c r="AA18" i="50"/>
  <c r="V18" i="50"/>
  <c r="Q18" i="50"/>
  <c r="L18" i="50"/>
  <c r="G18" i="50"/>
  <c r="AK17" i="50"/>
  <c r="AF17" i="50"/>
  <c r="V17" i="50"/>
  <c r="Q17" i="50"/>
  <c r="L17" i="50"/>
  <c r="G17" i="50"/>
  <c r="AK16" i="50"/>
  <c r="AF16" i="50"/>
  <c r="AA16" i="50"/>
  <c r="V16" i="50"/>
  <c r="L16" i="50"/>
  <c r="G16" i="50"/>
  <c r="B16" i="50"/>
  <c r="AK15" i="50"/>
  <c r="AF15" i="50"/>
  <c r="AA15" i="50"/>
  <c r="V15" i="50"/>
  <c r="Q15" i="50"/>
  <c r="L15" i="50"/>
  <c r="G15" i="50"/>
  <c r="B15" i="50"/>
  <c r="AK14" i="50"/>
  <c r="AF14" i="50"/>
  <c r="AA14" i="50"/>
  <c r="V14" i="50"/>
  <c r="Q14" i="50"/>
  <c r="L14" i="50"/>
  <c r="G14" i="50"/>
  <c r="B14" i="50"/>
  <c r="AK13" i="50"/>
  <c r="AF13" i="50"/>
  <c r="AA13" i="50"/>
  <c r="V13" i="50"/>
  <c r="Q13" i="50"/>
  <c r="L13" i="50"/>
  <c r="B13" i="50"/>
  <c r="AK12" i="50"/>
  <c r="AF12" i="50"/>
  <c r="AA12" i="50"/>
  <c r="V12" i="50"/>
  <c r="Q12" i="50"/>
  <c r="L12" i="50"/>
  <c r="G12" i="50"/>
  <c r="B12" i="50"/>
  <c r="AK11" i="50"/>
  <c r="AF11" i="50"/>
  <c r="AA11" i="50"/>
  <c r="V11" i="50"/>
  <c r="Q11" i="50"/>
  <c r="G11" i="50"/>
  <c r="B11" i="50"/>
  <c r="AK10" i="50"/>
  <c r="AF10" i="50"/>
  <c r="AA10" i="50"/>
  <c r="Q10" i="50"/>
  <c r="L10" i="50"/>
  <c r="G10" i="50"/>
  <c r="AK9" i="50"/>
  <c r="AF9" i="50"/>
  <c r="AA9" i="50"/>
  <c r="V9" i="50"/>
  <c r="L9" i="50"/>
  <c r="G9" i="50"/>
  <c r="AK8" i="50"/>
  <c r="AF8" i="50"/>
  <c r="AA8" i="50"/>
  <c r="V8" i="50"/>
  <c r="Q8" i="50"/>
  <c r="L8" i="50"/>
  <c r="G8" i="50"/>
  <c r="AK7" i="50"/>
  <c r="AF7" i="50"/>
  <c r="AA7" i="50"/>
  <c r="V7" i="50"/>
  <c r="Q7" i="50"/>
  <c r="L7" i="50"/>
  <c r="G7" i="50"/>
  <c r="AK6" i="50"/>
  <c r="AF6" i="50"/>
  <c r="AA6" i="50"/>
  <c r="V6" i="50"/>
  <c r="Q6" i="50"/>
  <c r="L6" i="50"/>
  <c r="G6" i="50"/>
  <c r="AK5" i="50"/>
  <c r="AF5" i="50"/>
  <c r="AA5" i="50"/>
  <c r="V5" i="50"/>
  <c r="Q5" i="50"/>
  <c r="L5" i="50"/>
  <c r="G5" i="50"/>
  <c r="AK4" i="50"/>
  <c r="AF4" i="50"/>
  <c r="AA4" i="50"/>
  <c r="V4" i="50"/>
  <c r="Q4" i="50"/>
  <c r="L4" i="50"/>
  <c r="G4" i="50"/>
  <c r="B4" i="50"/>
  <c r="V70" i="49"/>
  <c r="V69" i="49"/>
  <c r="V68" i="49"/>
  <c r="V65" i="49"/>
  <c r="AF64" i="49"/>
  <c r="V64" i="49"/>
  <c r="AF63" i="49"/>
  <c r="V63" i="49"/>
  <c r="AF62" i="49"/>
  <c r="V62" i="49"/>
  <c r="L62" i="49"/>
  <c r="AF61" i="49"/>
  <c r="L61" i="49"/>
  <c r="AF60" i="49"/>
  <c r="V60" i="49"/>
  <c r="L60" i="49"/>
  <c r="AF59" i="49"/>
  <c r="AA59" i="49"/>
  <c r="V59" i="49"/>
  <c r="L59" i="49"/>
  <c r="AK58" i="49"/>
  <c r="AF58" i="49"/>
  <c r="AA58" i="49"/>
  <c r="V58" i="49"/>
  <c r="L58" i="49"/>
  <c r="AK57" i="49"/>
  <c r="AF57" i="49"/>
  <c r="AA57" i="49"/>
  <c r="V57" i="49"/>
  <c r="L57" i="49"/>
  <c r="AK56" i="49"/>
  <c r="AF56" i="49"/>
  <c r="AA56" i="49"/>
  <c r="V56" i="49"/>
  <c r="L56" i="49"/>
  <c r="AK55" i="49"/>
  <c r="AF55" i="49"/>
  <c r="AA55" i="49"/>
  <c r="Q55" i="49"/>
  <c r="L55" i="49"/>
  <c r="AK54" i="49"/>
  <c r="AF54" i="49"/>
  <c r="AA54" i="49"/>
  <c r="V54" i="49"/>
  <c r="Q54" i="49"/>
  <c r="L54" i="49"/>
  <c r="AK53" i="49"/>
  <c r="AF53" i="49"/>
  <c r="AA53" i="49"/>
  <c r="V53" i="49"/>
  <c r="Q53" i="49"/>
  <c r="L53" i="49"/>
  <c r="AK52" i="49"/>
  <c r="AF52" i="49"/>
  <c r="AA52" i="49"/>
  <c r="V52" i="49"/>
  <c r="Q52" i="49"/>
  <c r="L52" i="49"/>
  <c r="AK51" i="49"/>
  <c r="AF51" i="49"/>
  <c r="AA51" i="49"/>
  <c r="V51" i="49"/>
  <c r="Q51" i="49"/>
  <c r="L51" i="49"/>
  <c r="AK50" i="49"/>
  <c r="AF50" i="49"/>
  <c r="AA50" i="49"/>
  <c r="V50" i="49"/>
  <c r="L50" i="49"/>
  <c r="AK49" i="49"/>
  <c r="AF49" i="49"/>
  <c r="AA49" i="49"/>
  <c r="Q49" i="49"/>
  <c r="L49" i="49"/>
  <c r="AK48" i="49"/>
  <c r="AF48" i="49"/>
  <c r="AA48" i="49"/>
  <c r="V48" i="49"/>
  <c r="Q48" i="49"/>
  <c r="AK47" i="49"/>
  <c r="AF47" i="49"/>
  <c r="AA47" i="49"/>
  <c r="V47" i="49"/>
  <c r="Q47" i="49"/>
  <c r="L47" i="49"/>
  <c r="G47" i="49"/>
  <c r="AK46" i="49"/>
  <c r="AF46" i="49"/>
  <c r="AA46" i="49"/>
  <c r="V46" i="49"/>
  <c r="Q46" i="49"/>
  <c r="L46" i="49"/>
  <c r="G46" i="49"/>
  <c r="AK45" i="49"/>
  <c r="AF45" i="49"/>
  <c r="AA45" i="49"/>
  <c r="V45" i="49"/>
  <c r="Q45" i="49"/>
  <c r="L45" i="49"/>
  <c r="G45" i="49"/>
  <c r="AK44" i="49"/>
  <c r="AF44" i="49"/>
  <c r="AA44" i="49"/>
  <c r="V44" i="49"/>
  <c r="Q44" i="49"/>
  <c r="L44" i="49"/>
  <c r="G44" i="49"/>
  <c r="AK43" i="49"/>
  <c r="AF43" i="49"/>
  <c r="AA43" i="49"/>
  <c r="Q43" i="49"/>
  <c r="L43" i="49"/>
  <c r="G43" i="49"/>
  <c r="AK42" i="49"/>
  <c r="AF42" i="49"/>
  <c r="AA42" i="49"/>
  <c r="V42" i="49"/>
  <c r="L42" i="49"/>
  <c r="G42" i="49"/>
  <c r="AK41" i="49"/>
  <c r="AF41" i="49"/>
  <c r="AA41" i="49"/>
  <c r="V41" i="49"/>
  <c r="Q41" i="49"/>
  <c r="AK40" i="49"/>
  <c r="AF40" i="49"/>
  <c r="AA40" i="49"/>
  <c r="V40" i="49"/>
  <c r="Q40" i="49"/>
  <c r="L40" i="49"/>
  <c r="G40" i="49"/>
  <c r="AK39" i="49"/>
  <c r="AF39" i="49"/>
  <c r="AA39" i="49"/>
  <c r="V39" i="49"/>
  <c r="Q39" i="49"/>
  <c r="L39" i="49"/>
  <c r="G39" i="49"/>
  <c r="AA38" i="49"/>
  <c r="Q38" i="49"/>
  <c r="L38" i="49"/>
  <c r="G38" i="49"/>
  <c r="AK37" i="49"/>
  <c r="AF37" i="49"/>
  <c r="AA37" i="49"/>
  <c r="L37" i="49"/>
  <c r="G37" i="49"/>
  <c r="AK36" i="49"/>
  <c r="AF36" i="49"/>
  <c r="AA36" i="49"/>
  <c r="Q36" i="49"/>
  <c r="L36" i="49"/>
  <c r="G36" i="49"/>
  <c r="AK35" i="49"/>
  <c r="AF35" i="49"/>
  <c r="AA35" i="49"/>
  <c r="Q35" i="49"/>
  <c r="L35" i="49"/>
  <c r="G35" i="49"/>
  <c r="AK34" i="49"/>
  <c r="AF34" i="49"/>
  <c r="AA34" i="49"/>
  <c r="Q34" i="49"/>
  <c r="L34" i="49"/>
  <c r="G34" i="49"/>
  <c r="AK33" i="49"/>
  <c r="AF33" i="49"/>
  <c r="AA33" i="49"/>
  <c r="Q33" i="49"/>
  <c r="L33" i="49"/>
  <c r="AK32" i="49"/>
  <c r="AF32" i="49"/>
  <c r="AA32" i="49"/>
  <c r="V32" i="49"/>
  <c r="Q32" i="49"/>
  <c r="L32" i="49"/>
  <c r="G32" i="49"/>
  <c r="B32" i="49"/>
  <c r="AK31" i="49"/>
  <c r="AF31" i="49"/>
  <c r="AA31" i="49"/>
  <c r="V31" i="49"/>
  <c r="Q31" i="49"/>
  <c r="L31" i="49"/>
  <c r="G31" i="49"/>
  <c r="B31" i="49"/>
  <c r="AK30" i="49"/>
  <c r="AF30" i="49"/>
  <c r="AA30" i="49"/>
  <c r="V30" i="49"/>
  <c r="L30" i="49"/>
  <c r="G30" i="49"/>
  <c r="B30" i="49"/>
  <c r="AK29" i="49"/>
  <c r="AF29" i="49"/>
  <c r="V29" i="49"/>
  <c r="Q29" i="49"/>
  <c r="L29" i="49"/>
  <c r="G29" i="49"/>
  <c r="B29" i="49"/>
  <c r="AK28" i="49"/>
  <c r="AF28" i="49"/>
  <c r="AA28" i="49"/>
  <c r="Q28" i="49"/>
  <c r="L28" i="49"/>
  <c r="B28" i="49"/>
  <c r="AK27" i="49"/>
  <c r="AF27" i="49"/>
  <c r="AA27" i="49"/>
  <c r="V27" i="49"/>
  <c r="Q27" i="49"/>
  <c r="L27" i="49"/>
  <c r="G27" i="49"/>
  <c r="B27" i="49"/>
  <c r="AK26" i="49"/>
  <c r="AF26" i="49"/>
  <c r="AA26" i="49"/>
  <c r="V26" i="49"/>
  <c r="Q26" i="49"/>
  <c r="L26" i="49"/>
  <c r="G26" i="49"/>
  <c r="B26" i="49"/>
  <c r="AK25" i="49"/>
  <c r="AF25" i="49"/>
  <c r="AA25" i="49"/>
  <c r="V25" i="49"/>
  <c r="Q25" i="49"/>
  <c r="L25" i="49"/>
  <c r="G25" i="49"/>
  <c r="B25" i="49"/>
  <c r="AK24" i="49"/>
  <c r="AF24" i="49"/>
  <c r="AA24" i="49"/>
  <c r="V24" i="49"/>
  <c r="Q24" i="49"/>
  <c r="L24" i="49"/>
  <c r="G24" i="49"/>
  <c r="B24" i="49"/>
  <c r="AK23" i="49"/>
  <c r="AF23" i="49"/>
  <c r="AA23" i="49"/>
  <c r="V23" i="49"/>
  <c r="L23" i="49"/>
  <c r="G23" i="49"/>
  <c r="B23" i="49"/>
  <c r="AK22" i="49"/>
  <c r="AF22" i="49"/>
  <c r="AA22" i="49"/>
  <c r="V22" i="49"/>
  <c r="Q22" i="49"/>
  <c r="L22" i="49"/>
  <c r="G22" i="49"/>
  <c r="B22" i="49"/>
  <c r="AK21" i="49"/>
  <c r="AF21" i="49"/>
  <c r="AA21" i="49"/>
  <c r="V21" i="49"/>
  <c r="Q21" i="49"/>
  <c r="B21" i="49"/>
  <c r="B7" i="49" s="1"/>
  <c r="AF20" i="49"/>
  <c r="AA20" i="49"/>
  <c r="V20" i="49"/>
  <c r="Q20" i="49"/>
  <c r="L20" i="49"/>
  <c r="G20" i="49"/>
  <c r="B20" i="49"/>
  <c r="AK19" i="49"/>
  <c r="AF19" i="49"/>
  <c r="AA19" i="49"/>
  <c r="V19" i="49"/>
  <c r="Q19" i="49"/>
  <c r="L19" i="49"/>
  <c r="G19" i="49"/>
  <c r="AK18" i="49"/>
  <c r="AF18" i="49"/>
  <c r="AA18" i="49"/>
  <c r="V18" i="49"/>
  <c r="Q18" i="49"/>
  <c r="L18" i="49"/>
  <c r="G18" i="49"/>
  <c r="AK17" i="49"/>
  <c r="AF17" i="49"/>
  <c r="V17" i="49"/>
  <c r="Q17" i="49"/>
  <c r="L17" i="49"/>
  <c r="G17" i="49"/>
  <c r="AK16" i="49"/>
  <c r="AF16" i="49"/>
  <c r="AA16" i="49"/>
  <c r="V16" i="49"/>
  <c r="L16" i="49"/>
  <c r="G16" i="49"/>
  <c r="B16" i="49"/>
  <c r="AK15" i="49"/>
  <c r="AF15" i="49"/>
  <c r="AA15" i="49"/>
  <c r="V15" i="49"/>
  <c r="Q15" i="49"/>
  <c r="L15" i="49"/>
  <c r="G15" i="49"/>
  <c r="B15" i="49"/>
  <c r="AK14" i="49"/>
  <c r="AF14" i="49"/>
  <c r="AA14" i="49"/>
  <c r="V14" i="49"/>
  <c r="Q14" i="49"/>
  <c r="L14" i="49"/>
  <c r="G14" i="49"/>
  <c r="B14" i="49"/>
  <c r="AK13" i="49"/>
  <c r="AF13" i="49"/>
  <c r="AA13" i="49"/>
  <c r="V13" i="49"/>
  <c r="Q13" i="49"/>
  <c r="L13" i="49"/>
  <c r="B13" i="49"/>
  <c r="AK12" i="49"/>
  <c r="AF12" i="49"/>
  <c r="AA12" i="49"/>
  <c r="V12" i="49"/>
  <c r="Q12" i="49"/>
  <c r="L12" i="49"/>
  <c r="G12" i="49"/>
  <c r="B12" i="49"/>
  <c r="AK11" i="49"/>
  <c r="AF11" i="49"/>
  <c r="AA11" i="49"/>
  <c r="V11" i="49"/>
  <c r="Q11" i="49"/>
  <c r="G11" i="49"/>
  <c r="B11" i="49"/>
  <c r="AK10" i="49"/>
  <c r="AF10" i="49"/>
  <c r="AA10" i="49"/>
  <c r="Q10" i="49"/>
  <c r="L10" i="49"/>
  <c r="G10" i="49"/>
  <c r="AK9" i="49"/>
  <c r="AF9" i="49"/>
  <c r="AA9" i="49"/>
  <c r="V9" i="49"/>
  <c r="L9" i="49"/>
  <c r="G9" i="49"/>
  <c r="AK8" i="49"/>
  <c r="AF8" i="49"/>
  <c r="AA8" i="49"/>
  <c r="V8" i="49"/>
  <c r="Q8" i="49"/>
  <c r="L8" i="49"/>
  <c r="G8" i="49"/>
  <c r="AK7" i="49"/>
  <c r="AF7" i="49"/>
  <c r="AA7" i="49"/>
  <c r="V7" i="49"/>
  <c r="Q7" i="49"/>
  <c r="L7" i="49"/>
  <c r="G7" i="49"/>
  <c r="AK6" i="49"/>
  <c r="AF6" i="49"/>
  <c r="AA6" i="49"/>
  <c r="V6" i="49"/>
  <c r="Q6" i="49"/>
  <c r="L6" i="49"/>
  <c r="G6" i="49"/>
  <c r="AK5" i="49"/>
  <c r="AF5" i="49"/>
  <c r="AA5" i="49"/>
  <c r="V5" i="49"/>
  <c r="Q5" i="49"/>
  <c r="L5" i="49"/>
  <c r="G5" i="49"/>
  <c r="AK4" i="49"/>
  <c r="AF4" i="49"/>
  <c r="AA4" i="49"/>
  <c r="V4" i="49"/>
  <c r="Q4" i="49"/>
  <c r="L4" i="49"/>
  <c r="G4" i="49"/>
  <c r="B4" i="49"/>
  <c r="V70" i="48"/>
  <c r="V69" i="48"/>
  <c r="V68" i="48"/>
  <c r="V65" i="48"/>
  <c r="AF64" i="48"/>
  <c r="V64" i="48"/>
  <c r="AF63" i="48"/>
  <c r="V63" i="48"/>
  <c r="AF62" i="48"/>
  <c r="V62" i="48"/>
  <c r="L62" i="48"/>
  <c r="AF61" i="48"/>
  <c r="L61" i="48"/>
  <c r="AF60" i="48"/>
  <c r="V60" i="48"/>
  <c r="L60" i="48"/>
  <c r="AF59" i="48"/>
  <c r="AA59" i="48"/>
  <c r="V59" i="48"/>
  <c r="L59" i="48"/>
  <c r="AK58" i="48"/>
  <c r="AF58" i="48"/>
  <c r="AA58" i="48"/>
  <c r="V58" i="48"/>
  <c r="L58" i="48"/>
  <c r="AK57" i="48"/>
  <c r="AF57" i="48"/>
  <c r="AA57" i="48"/>
  <c r="V57" i="48"/>
  <c r="L57" i="48"/>
  <c r="AK56" i="48"/>
  <c r="AF56" i="48"/>
  <c r="AA56" i="48"/>
  <c r="V56" i="48"/>
  <c r="L56" i="48"/>
  <c r="AK55" i="48"/>
  <c r="AF55" i="48"/>
  <c r="AA55" i="48"/>
  <c r="Q55" i="48"/>
  <c r="L55" i="48"/>
  <c r="AK54" i="48"/>
  <c r="AF54" i="48"/>
  <c r="AA54" i="48"/>
  <c r="V54" i="48"/>
  <c r="Q54" i="48"/>
  <c r="L54" i="48"/>
  <c r="AK53" i="48"/>
  <c r="AF53" i="48"/>
  <c r="AA53" i="48"/>
  <c r="V53" i="48"/>
  <c r="Q53" i="48"/>
  <c r="L53" i="48"/>
  <c r="AK52" i="48"/>
  <c r="AF52" i="48"/>
  <c r="AA52" i="48"/>
  <c r="V52" i="48"/>
  <c r="Q52" i="48"/>
  <c r="L52" i="48"/>
  <c r="AK51" i="48"/>
  <c r="AF51" i="48"/>
  <c r="AA51" i="48"/>
  <c r="V51" i="48"/>
  <c r="Q51" i="48"/>
  <c r="L51" i="48"/>
  <c r="AK50" i="48"/>
  <c r="AF50" i="48"/>
  <c r="AA50" i="48"/>
  <c r="V50" i="48"/>
  <c r="L50" i="48"/>
  <c r="AK49" i="48"/>
  <c r="AF49" i="48"/>
  <c r="AA49" i="48"/>
  <c r="Q49" i="48"/>
  <c r="L49" i="48"/>
  <c r="AK48" i="48"/>
  <c r="AF48" i="48"/>
  <c r="AA48" i="48"/>
  <c r="V48" i="48"/>
  <c r="Q48" i="48"/>
  <c r="AK47" i="48"/>
  <c r="AF47" i="48"/>
  <c r="AA47" i="48"/>
  <c r="V47" i="48"/>
  <c r="Q47" i="48"/>
  <c r="L47" i="48"/>
  <c r="G47" i="48"/>
  <c r="AK46" i="48"/>
  <c r="AF46" i="48"/>
  <c r="AA46" i="48"/>
  <c r="V46" i="48"/>
  <c r="Q46" i="48"/>
  <c r="L46" i="48"/>
  <c r="G46" i="48"/>
  <c r="AK45" i="48"/>
  <c r="AF45" i="48"/>
  <c r="AA45" i="48"/>
  <c r="V45" i="48"/>
  <c r="Q45" i="48"/>
  <c r="L45" i="48"/>
  <c r="G45" i="48"/>
  <c r="AK44" i="48"/>
  <c r="AF44" i="48"/>
  <c r="AA44" i="48"/>
  <c r="V44" i="48"/>
  <c r="Q44" i="48"/>
  <c r="L44" i="48"/>
  <c r="G44" i="48"/>
  <c r="AK43" i="48"/>
  <c r="AF43" i="48"/>
  <c r="AA43" i="48"/>
  <c r="Q43" i="48"/>
  <c r="L43" i="48"/>
  <c r="G43" i="48"/>
  <c r="AK42" i="48"/>
  <c r="AF42" i="48"/>
  <c r="AA42" i="48"/>
  <c r="V42" i="48"/>
  <c r="L42" i="48"/>
  <c r="G42" i="48"/>
  <c r="AK41" i="48"/>
  <c r="AF41" i="48"/>
  <c r="AA41" i="48"/>
  <c r="V41" i="48"/>
  <c r="Q41" i="48"/>
  <c r="AK40" i="48"/>
  <c r="AF40" i="48"/>
  <c r="AA40" i="48"/>
  <c r="V40" i="48"/>
  <c r="Q40" i="48"/>
  <c r="L40" i="48"/>
  <c r="G40" i="48"/>
  <c r="AK39" i="48"/>
  <c r="AF39" i="48"/>
  <c r="AA39" i="48"/>
  <c r="V39" i="48"/>
  <c r="Q39" i="48"/>
  <c r="L39" i="48"/>
  <c r="G39" i="48"/>
  <c r="AA38" i="48"/>
  <c r="Q38" i="48"/>
  <c r="L38" i="48"/>
  <c r="G38" i="48"/>
  <c r="AK37" i="48"/>
  <c r="AF37" i="48"/>
  <c r="AA37" i="48"/>
  <c r="L37" i="48"/>
  <c r="G37" i="48"/>
  <c r="AK36" i="48"/>
  <c r="AF36" i="48"/>
  <c r="AA36" i="48"/>
  <c r="Q36" i="48"/>
  <c r="L36" i="48"/>
  <c r="G36" i="48"/>
  <c r="AK35" i="48"/>
  <c r="AF35" i="48"/>
  <c r="AA35" i="48"/>
  <c r="Q35" i="48"/>
  <c r="L35" i="48"/>
  <c r="G35" i="48"/>
  <c r="AK34" i="48"/>
  <c r="AF34" i="48"/>
  <c r="AA34" i="48"/>
  <c r="Q34" i="48"/>
  <c r="L34" i="48"/>
  <c r="G34" i="48"/>
  <c r="AK33" i="48"/>
  <c r="AF33" i="48"/>
  <c r="AA33" i="48"/>
  <c r="Q33" i="48"/>
  <c r="L33" i="48"/>
  <c r="AK32" i="48"/>
  <c r="AF32" i="48"/>
  <c r="AA32" i="48"/>
  <c r="V32" i="48"/>
  <c r="Q32" i="48"/>
  <c r="L32" i="48"/>
  <c r="G32" i="48"/>
  <c r="B32" i="48"/>
  <c r="AK31" i="48"/>
  <c r="AF31" i="48"/>
  <c r="AA31" i="48"/>
  <c r="V31" i="48"/>
  <c r="Q31" i="48"/>
  <c r="L31" i="48"/>
  <c r="G31" i="48"/>
  <c r="B31" i="48"/>
  <c r="AK30" i="48"/>
  <c r="AF30" i="48"/>
  <c r="AA30" i="48"/>
  <c r="V30" i="48"/>
  <c r="L30" i="48"/>
  <c r="G30" i="48"/>
  <c r="B30" i="48"/>
  <c r="AK29" i="48"/>
  <c r="AF29" i="48"/>
  <c r="V29" i="48"/>
  <c r="Q29" i="48"/>
  <c r="L29" i="48"/>
  <c r="G29" i="48"/>
  <c r="B29" i="48"/>
  <c r="AK28" i="48"/>
  <c r="AF28" i="48"/>
  <c r="AA28" i="48"/>
  <c r="Q28" i="48"/>
  <c r="L28" i="48"/>
  <c r="B28" i="48"/>
  <c r="AK27" i="48"/>
  <c r="AF27" i="48"/>
  <c r="AA27" i="48"/>
  <c r="V27" i="48"/>
  <c r="Q27" i="48"/>
  <c r="L27" i="48"/>
  <c r="G27" i="48"/>
  <c r="B27" i="48"/>
  <c r="AK26" i="48"/>
  <c r="AF26" i="48"/>
  <c r="AA26" i="48"/>
  <c r="V26" i="48"/>
  <c r="Q26" i="48"/>
  <c r="L26" i="48"/>
  <c r="G26" i="48"/>
  <c r="B26" i="48"/>
  <c r="AK25" i="48"/>
  <c r="AF25" i="48"/>
  <c r="AA25" i="48"/>
  <c r="V25" i="48"/>
  <c r="Q25" i="48"/>
  <c r="L25" i="48"/>
  <c r="G25" i="48"/>
  <c r="B25" i="48"/>
  <c r="AK24" i="48"/>
  <c r="AF24" i="48"/>
  <c r="AA24" i="48"/>
  <c r="V24" i="48"/>
  <c r="Q24" i="48"/>
  <c r="L24" i="48"/>
  <c r="G24" i="48"/>
  <c r="B24" i="48"/>
  <c r="AK23" i="48"/>
  <c r="AF23" i="48"/>
  <c r="AA23" i="48"/>
  <c r="V23" i="48"/>
  <c r="L23" i="48"/>
  <c r="G23" i="48"/>
  <c r="B23" i="48"/>
  <c r="AK22" i="48"/>
  <c r="AF22" i="48"/>
  <c r="AA22" i="48"/>
  <c r="V22" i="48"/>
  <c r="Q22" i="48"/>
  <c r="L22" i="48"/>
  <c r="G22" i="48"/>
  <c r="B22" i="48"/>
  <c r="AK21" i="48"/>
  <c r="AF21" i="48"/>
  <c r="AA21" i="48"/>
  <c r="V21" i="48"/>
  <c r="Q21" i="48"/>
  <c r="B21" i="48"/>
  <c r="B7" i="48" s="1"/>
  <c r="AF20" i="48"/>
  <c r="AA20" i="48"/>
  <c r="V20" i="48"/>
  <c r="Q20" i="48"/>
  <c r="L20" i="48"/>
  <c r="G20" i="48"/>
  <c r="B20" i="48"/>
  <c r="AK19" i="48"/>
  <c r="AF19" i="48"/>
  <c r="AA19" i="48"/>
  <c r="V19" i="48"/>
  <c r="Q19" i="48"/>
  <c r="L19" i="48"/>
  <c r="G19" i="48"/>
  <c r="AK18" i="48"/>
  <c r="AF18" i="48"/>
  <c r="AA18" i="48"/>
  <c r="V18" i="48"/>
  <c r="Q18" i="48"/>
  <c r="L18" i="48"/>
  <c r="G18" i="48"/>
  <c r="AK17" i="48"/>
  <c r="AF17" i="48"/>
  <c r="V17" i="48"/>
  <c r="Q17" i="48"/>
  <c r="L17" i="48"/>
  <c r="G17" i="48"/>
  <c r="AK16" i="48"/>
  <c r="AF16" i="48"/>
  <c r="AA16" i="48"/>
  <c r="V16" i="48"/>
  <c r="L16" i="48"/>
  <c r="G16" i="48"/>
  <c r="B16" i="48"/>
  <c r="AK15" i="48"/>
  <c r="AF15" i="48"/>
  <c r="AA15" i="48"/>
  <c r="V15" i="48"/>
  <c r="Q15" i="48"/>
  <c r="L15" i="48"/>
  <c r="G15" i="48"/>
  <c r="B15" i="48"/>
  <c r="AK14" i="48"/>
  <c r="AF14" i="48"/>
  <c r="AA14" i="48"/>
  <c r="V14" i="48"/>
  <c r="Q14" i="48"/>
  <c r="L14" i="48"/>
  <c r="G14" i="48"/>
  <c r="B14" i="48"/>
  <c r="AK13" i="48"/>
  <c r="AF13" i="48"/>
  <c r="AA13" i="48"/>
  <c r="V13" i="48"/>
  <c r="Q13" i="48"/>
  <c r="L13" i="48"/>
  <c r="B13" i="48"/>
  <c r="AK12" i="48"/>
  <c r="AF12" i="48"/>
  <c r="AA12" i="48"/>
  <c r="V12" i="48"/>
  <c r="Q12" i="48"/>
  <c r="L12" i="48"/>
  <c r="G12" i="48"/>
  <c r="B12" i="48"/>
  <c r="AK11" i="48"/>
  <c r="AF11" i="48"/>
  <c r="AA11" i="48"/>
  <c r="V11" i="48"/>
  <c r="Q11" i="48"/>
  <c r="G11" i="48"/>
  <c r="B11" i="48"/>
  <c r="AK10" i="48"/>
  <c r="AF10" i="48"/>
  <c r="AA10" i="48"/>
  <c r="Q10" i="48"/>
  <c r="L10" i="48"/>
  <c r="G10" i="48"/>
  <c r="AK9" i="48"/>
  <c r="AF9" i="48"/>
  <c r="AA9" i="48"/>
  <c r="V9" i="48"/>
  <c r="L9" i="48"/>
  <c r="G9" i="48"/>
  <c r="AK8" i="48"/>
  <c r="AF8" i="48"/>
  <c r="AA8" i="48"/>
  <c r="V8" i="48"/>
  <c r="Q8" i="48"/>
  <c r="L8" i="48"/>
  <c r="G8" i="48"/>
  <c r="AK7" i="48"/>
  <c r="AF7" i="48"/>
  <c r="AA7" i="48"/>
  <c r="V7" i="48"/>
  <c r="Q7" i="48"/>
  <c r="L7" i="48"/>
  <c r="G7" i="48"/>
  <c r="AK6" i="48"/>
  <c r="AF6" i="48"/>
  <c r="AA6" i="48"/>
  <c r="V6" i="48"/>
  <c r="Q6" i="48"/>
  <c r="L6" i="48"/>
  <c r="G6" i="48"/>
  <c r="AK5" i="48"/>
  <c r="AF5" i="48"/>
  <c r="AA5" i="48"/>
  <c r="V5" i="48"/>
  <c r="Q5" i="48"/>
  <c r="L5" i="48"/>
  <c r="G5" i="48"/>
  <c r="AK4" i="48"/>
  <c r="AF4" i="48"/>
  <c r="AA4" i="48"/>
  <c r="V4" i="48"/>
  <c r="Q4" i="48"/>
  <c r="L4" i="48"/>
  <c r="G4" i="48"/>
  <c r="B4" i="48"/>
  <c r="V70" i="47"/>
  <c r="V69" i="47"/>
  <c r="V68" i="47"/>
  <c r="V65" i="47"/>
  <c r="AF64" i="47"/>
  <c r="V64" i="47"/>
  <c r="AF63" i="47"/>
  <c r="V63" i="47"/>
  <c r="AF62" i="47"/>
  <c r="V62" i="47"/>
  <c r="L62" i="47"/>
  <c r="AF61" i="47"/>
  <c r="L61" i="47"/>
  <c r="AF60" i="47"/>
  <c r="V60" i="47"/>
  <c r="L60" i="47"/>
  <c r="AF59" i="47"/>
  <c r="AA59" i="47"/>
  <c r="V59" i="47"/>
  <c r="L59" i="47"/>
  <c r="AK58" i="47"/>
  <c r="AF58" i="47"/>
  <c r="AA58" i="47"/>
  <c r="V58" i="47"/>
  <c r="L58" i="47"/>
  <c r="AK57" i="47"/>
  <c r="AF57" i="47"/>
  <c r="AA57" i="47"/>
  <c r="V57" i="47"/>
  <c r="L57" i="47"/>
  <c r="AK56" i="47"/>
  <c r="AF56" i="47"/>
  <c r="AA56" i="47"/>
  <c r="V56" i="47"/>
  <c r="L56" i="47"/>
  <c r="AK55" i="47"/>
  <c r="AF55" i="47"/>
  <c r="AA55" i="47"/>
  <c r="Q55" i="47"/>
  <c r="L55" i="47"/>
  <c r="AK54" i="47"/>
  <c r="AF54" i="47"/>
  <c r="AA54" i="47"/>
  <c r="V54" i="47"/>
  <c r="Q54" i="47"/>
  <c r="L54" i="47"/>
  <c r="AK53" i="47"/>
  <c r="AF53" i="47"/>
  <c r="AA53" i="47"/>
  <c r="V53" i="47"/>
  <c r="Q53" i="47"/>
  <c r="L53" i="47"/>
  <c r="AK52" i="47"/>
  <c r="AF52" i="47"/>
  <c r="AA52" i="47"/>
  <c r="V52" i="47"/>
  <c r="Q52" i="47"/>
  <c r="L52" i="47"/>
  <c r="AK51" i="47"/>
  <c r="AF51" i="47"/>
  <c r="AA51" i="47"/>
  <c r="V51" i="47"/>
  <c r="Q51" i="47"/>
  <c r="L51" i="47"/>
  <c r="AK50" i="47"/>
  <c r="AF50" i="47"/>
  <c r="AA50" i="47"/>
  <c r="V50" i="47"/>
  <c r="L50" i="47"/>
  <c r="AK49" i="47"/>
  <c r="AF49" i="47"/>
  <c r="AA49" i="47"/>
  <c r="Q49" i="47"/>
  <c r="L49" i="47"/>
  <c r="AK48" i="47"/>
  <c r="AF48" i="47"/>
  <c r="AA48" i="47"/>
  <c r="V48" i="47"/>
  <c r="Q48" i="47"/>
  <c r="AK47" i="47"/>
  <c r="AF47" i="47"/>
  <c r="AA47" i="47"/>
  <c r="V47" i="47"/>
  <c r="Q47" i="47"/>
  <c r="L47" i="47"/>
  <c r="G47" i="47"/>
  <c r="AK46" i="47"/>
  <c r="AF46" i="47"/>
  <c r="AA46" i="47"/>
  <c r="V46" i="47"/>
  <c r="Q46" i="47"/>
  <c r="L46" i="47"/>
  <c r="G46" i="47"/>
  <c r="AK45" i="47"/>
  <c r="AF45" i="47"/>
  <c r="AA45" i="47"/>
  <c r="V45" i="47"/>
  <c r="Q45" i="47"/>
  <c r="L45" i="47"/>
  <c r="G45" i="47"/>
  <c r="AK44" i="47"/>
  <c r="AF44" i="47"/>
  <c r="AA44" i="47"/>
  <c r="V44" i="47"/>
  <c r="Q44" i="47"/>
  <c r="L44" i="47"/>
  <c r="G44" i="47"/>
  <c r="AK43" i="47"/>
  <c r="AF43" i="47"/>
  <c r="AA43" i="47"/>
  <c r="Q43" i="47"/>
  <c r="L43" i="47"/>
  <c r="G43" i="47"/>
  <c r="AK42" i="47"/>
  <c r="AF42" i="47"/>
  <c r="AA42" i="47"/>
  <c r="V42" i="47"/>
  <c r="L42" i="47"/>
  <c r="G42" i="47"/>
  <c r="AK41" i="47"/>
  <c r="AF41" i="47"/>
  <c r="AA41" i="47"/>
  <c r="V41" i="47"/>
  <c r="Q41" i="47"/>
  <c r="AK40" i="47"/>
  <c r="AF40" i="47"/>
  <c r="AA40" i="47"/>
  <c r="V40" i="47"/>
  <c r="Q40" i="47"/>
  <c r="L40" i="47"/>
  <c r="G40" i="47"/>
  <c r="AK39" i="47"/>
  <c r="AF39" i="47"/>
  <c r="AA39" i="47"/>
  <c r="V39" i="47"/>
  <c r="Q39" i="47"/>
  <c r="L39" i="47"/>
  <c r="G39" i="47"/>
  <c r="AA38" i="47"/>
  <c r="Q38" i="47"/>
  <c r="L38" i="47"/>
  <c r="G38" i="47"/>
  <c r="AK37" i="47"/>
  <c r="AF37" i="47"/>
  <c r="AA37" i="47"/>
  <c r="L37" i="47"/>
  <c r="G37" i="47"/>
  <c r="AK36" i="47"/>
  <c r="AF36" i="47"/>
  <c r="AA36" i="47"/>
  <c r="Q36" i="47"/>
  <c r="L36" i="47"/>
  <c r="G36" i="47"/>
  <c r="AK35" i="47"/>
  <c r="AF35" i="47"/>
  <c r="AA35" i="47"/>
  <c r="Q35" i="47"/>
  <c r="L35" i="47"/>
  <c r="G35" i="47"/>
  <c r="AK34" i="47"/>
  <c r="AF34" i="47"/>
  <c r="AA34" i="47"/>
  <c r="Q34" i="47"/>
  <c r="L34" i="47"/>
  <c r="G34" i="47"/>
  <c r="AK33" i="47"/>
  <c r="AF33" i="47"/>
  <c r="AA33" i="47"/>
  <c r="Q33" i="47"/>
  <c r="L33" i="47"/>
  <c r="AK32" i="47"/>
  <c r="AF32" i="47"/>
  <c r="AA32" i="47"/>
  <c r="V32" i="47"/>
  <c r="Q32" i="47"/>
  <c r="L32" i="47"/>
  <c r="G32" i="47"/>
  <c r="B32" i="47"/>
  <c r="AK31" i="47"/>
  <c r="AF31" i="47"/>
  <c r="AA31" i="47"/>
  <c r="V31" i="47"/>
  <c r="Q31" i="47"/>
  <c r="L31" i="47"/>
  <c r="G31" i="47"/>
  <c r="B31" i="47"/>
  <c r="AK30" i="47"/>
  <c r="AF30" i="47"/>
  <c r="AA30" i="47"/>
  <c r="V30" i="47"/>
  <c r="L30" i="47"/>
  <c r="G30" i="47"/>
  <c r="B30" i="47"/>
  <c r="AK29" i="47"/>
  <c r="AF29" i="47"/>
  <c r="V29" i="47"/>
  <c r="Q29" i="47"/>
  <c r="L29" i="47"/>
  <c r="G29" i="47"/>
  <c r="B29" i="47"/>
  <c r="AK28" i="47"/>
  <c r="AF28" i="47"/>
  <c r="AA28" i="47"/>
  <c r="Q28" i="47"/>
  <c r="L28" i="47"/>
  <c r="B28" i="47"/>
  <c r="AK27" i="47"/>
  <c r="AF27" i="47"/>
  <c r="AA27" i="47"/>
  <c r="V27" i="47"/>
  <c r="Q27" i="47"/>
  <c r="L27" i="47"/>
  <c r="G27" i="47"/>
  <c r="B27" i="47"/>
  <c r="AK26" i="47"/>
  <c r="AF26" i="47"/>
  <c r="AA26" i="47"/>
  <c r="V26" i="47"/>
  <c r="Q26" i="47"/>
  <c r="L26" i="47"/>
  <c r="G26" i="47"/>
  <c r="B26" i="47"/>
  <c r="AK25" i="47"/>
  <c r="AF25" i="47"/>
  <c r="AA25" i="47"/>
  <c r="V25" i="47"/>
  <c r="Q25" i="47"/>
  <c r="L25" i="47"/>
  <c r="G25" i="47"/>
  <c r="B25" i="47"/>
  <c r="AK24" i="47"/>
  <c r="AF24" i="47"/>
  <c r="AA24" i="47"/>
  <c r="V24" i="47"/>
  <c r="Q24" i="47"/>
  <c r="L24" i="47"/>
  <c r="G24" i="47"/>
  <c r="B24" i="47"/>
  <c r="AK23" i="47"/>
  <c r="AF23" i="47"/>
  <c r="AA23" i="47"/>
  <c r="V23" i="47"/>
  <c r="L23" i="47"/>
  <c r="G23" i="47"/>
  <c r="B23" i="47"/>
  <c r="AK22" i="47"/>
  <c r="AF22" i="47"/>
  <c r="AA22" i="47"/>
  <c r="V22" i="47"/>
  <c r="Q22" i="47"/>
  <c r="L22" i="47"/>
  <c r="G22" i="47"/>
  <c r="B22" i="47"/>
  <c r="AK21" i="47"/>
  <c r="AF21" i="47"/>
  <c r="AA21" i="47"/>
  <c r="V21" i="47"/>
  <c r="Q21" i="47"/>
  <c r="B21" i="47"/>
  <c r="AF20" i="47"/>
  <c r="AA20" i="47"/>
  <c r="V20" i="47"/>
  <c r="Q20" i="47"/>
  <c r="L20" i="47"/>
  <c r="G20" i="47"/>
  <c r="B20" i="47"/>
  <c r="AK19" i="47"/>
  <c r="AF19" i="47"/>
  <c r="AA19" i="47"/>
  <c r="V19" i="47"/>
  <c r="Q19" i="47"/>
  <c r="L19" i="47"/>
  <c r="G19" i="47"/>
  <c r="AK18" i="47"/>
  <c r="AF18" i="47"/>
  <c r="AA18" i="47"/>
  <c r="V18" i="47"/>
  <c r="Q18" i="47"/>
  <c r="L18" i="47"/>
  <c r="G18" i="47"/>
  <c r="AK17" i="47"/>
  <c r="AF17" i="47"/>
  <c r="V17" i="47"/>
  <c r="Q17" i="47"/>
  <c r="L17" i="47"/>
  <c r="G17" i="47"/>
  <c r="AK16" i="47"/>
  <c r="AF16" i="47"/>
  <c r="AA16" i="47"/>
  <c r="V16" i="47"/>
  <c r="L16" i="47"/>
  <c r="G16" i="47"/>
  <c r="B16" i="47"/>
  <c r="AK15" i="47"/>
  <c r="AF15" i="47"/>
  <c r="AA15" i="47"/>
  <c r="V15" i="47"/>
  <c r="Q15" i="47"/>
  <c r="L15" i="47"/>
  <c r="G15" i="47"/>
  <c r="B15" i="47"/>
  <c r="AK14" i="47"/>
  <c r="AF14" i="47"/>
  <c r="AA14" i="47"/>
  <c r="V14" i="47"/>
  <c r="Q14" i="47"/>
  <c r="L14" i="47"/>
  <c r="G14" i="47"/>
  <c r="B14" i="47"/>
  <c r="AK13" i="47"/>
  <c r="AF13" i="47"/>
  <c r="AA13" i="47"/>
  <c r="V13" i="47"/>
  <c r="Q13" i="47"/>
  <c r="L13" i="47"/>
  <c r="B13" i="47"/>
  <c r="AK12" i="47"/>
  <c r="AF12" i="47"/>
  <c r="AA12" i="47"/>
  <c r="V12" i="47"/>
  <c r="Q12" i="47"/>
  <c r="L12" i="47"/>
  <c r="G12" i="47"/>
  <c r="B12" i="47"/>
  <c r="AK11" i="47"/>
  <c r="AF11" i="47"/>
  <c r="AA11" i="47"/>
  <c r="V11" i="47"/>
  <c r="Q11" i="47"/>
  <c r="G11" i="47"/>
  <c r="B11" i="47"/>
  <c r="AK10" i="47"/>
  <c r="AF10" i="47"/>
  <c r="AA10" i="47"/>
  <c r="Q10" i="47"/>
  <c r="L10" i="47"/>
  <c r="G10" i="47"/>
  <c r="AK9" i="47"/>
  <c r="AF9" i="47"/>
  <c r="AA9" i="47"/>
  <c r="V9" i="47"/>
  <c r="L9" i="47"/>
  <c r="G9" i="47"/>
  <c r="AK8" i="47"/>
  <c r="AF8" i="47"/>
  <c r="AA8" i="47"/>
  <c r="V8" i="47"/>
  <c r="Q8" i="47"/>
  <c r="L8" i="47"/>
  <c r="G8" i="47"/>
  <c r="AK7" i="47"/>
  <c r="AF7" i="47"/>
  <c r="AA7" i="47"/>
  <c r="V7" i="47"/>
  <c r="Q7" i="47"/>
  <c r="L7" i="47"/>
  <c r="G7" i="47"/>
  <c r="AK6" i="47"/>
  <c r="AF6" i="47"/>
  <c r="AA6" i="47"/>
  <c r="V6" i="47"/>
  <c r="Q6" i="47"/>
  <c r="L6" i="47"/>
  <c r="G6" i="47"/>
  <c r="AK5" i="47"/>
  <c r="AF5" i="47"/>
  <c r="AA5" i="47"/>
  <c r="V5" i="47"/>
  <c r="Q5" i="47"/>
  <c r="L5" i="47"/>
  <c r="G5" i="47"/>
  <c r="AK4" i="47"/>
  <c r="AF4" i="47"/>
  <c r="AA4" i="47"/>
  <c r="V4" i="47"/>
  <c r="Q4" i="47"/>
  <c r="L4" i="47"/>
  <c r="G4" i="47"/>
  <c r="B4" i="47"/>
  <c r="V70" i="46"/>
  <c r="V69" i="46"/>
  <c r="V68" i="46"/>
  <c r="V65" i="46"/>
  <c r="AF64" i="46"/>
  <c r="V64" i="46"/>
  <c r="AF63" i="46"/>
  <c r="V63" i="46"/>
  <c r="AF62" i="46"/>
  <c r="V62" i="46"/>
  <c r="L62" i="46"/>
  <c r="AF61" i="46"/>
  <c r="L61" i="46"/>
  <c r="AF60" i="46"/>
  <c r="V60" i="46"/>
  <c r="L60" i="46"/>
  <c r="AF59" i="46"/>
  <c r="AA59" i="46"/>
  <c r="V59" i="46"/>
  <c r="L59" i="46"/>
  <c r="AK58" i="46"/>
  <c r="AF58" i="46"/>
  <c r="AA58" i="46"/>
  <c r="V58" i="46"/>
  <c r="L58" i="46"/>
  <c r="AK57" i="46"/>
  <c r="AF57" i="46"/>
  <c r="AA57" i="46"/>
  <c r="V57" i="46"/>
  <c r="L57" i="46"/>
  <c r="AK56" i="46"/>
  <c r="AF56" i="46"/>
  <c r="AA56" i="46"/>
  <c r="V56" i="46"/>
  <c r="L56" i="46"/>
  <c r="AK55" i="46"/>
  <c r="AF55" i="46"/>
  <c r="AA55" i="46"/>
  <c r="Q55" i="46"/>
  <c r="L55" i="46"/>
  <c r="AK54" i="46"/>
  <c r="AF54" i="46"/>
  <c r="AA54" i="46"/>
  <c r="V54" i="46"/>
  <c r="Q54" i="46"/>
  <c r="L54" i="46"/>
  <c r="AK53" i="46"/>
  <c r="AF53" i="46"/>
  <c r="AA53" i="46"/>
  <c r="V53" i="46"/>
  <c r="Q53" i="46"/>
  <c r="L53" i="46"/>
  <c r="AK52" i="46"/>
  <c r="AF52" i="46"/>
  <c r="AA52" i="46"/>
  <c r="V52" i="46"/>
  <c r="Q52" i="46"/>
  <c r="L52" i="46"/>
  <c r="AK51" i="46"/>
  <c r="AF51" i="46"/>
  <c r="AA51" i="46"/>
  <c r="V51" i="46"/>
  <c r="Q51" i="46"/>
  <c r="L51" i="46"/>
  <c r="AK50" i="46"/>
  <c r="AF50" i="46"/>
  <c r="AA50" i="46"/>
  <c r="V50" i="46"/>
  <c r="L50" i="46"/>
  <c r="AK49" i="46"/>
  <c r="AF49" i="46"/>
  <c r="AA49" i="46"/>
  <c r="Q49" i="46"/>
  <c r="L49" i="46"/>
  <c r="AK48" i="46"/>
  <c r="AF48" i="46"/>
  <c r="AA48" i="46"/>
  <c r="V48" i="46"/>
  <c r="Q48" i="46"/>
  <c r="AK47" i="46"/>
  <c r="AF47" i="46"/>
  <c r="AA47" i="46"/>
  <c r="V47" i="46"/>
  <c r="Q47" i="46"/>
  <c r="L47" i="46"/>
  <c r="G47" i="46"/>
  <c r="AK46" i="46"/>
  <c r="AF46" i="46"/>
  <c r="AA46" i="46"/>
  <c r="V46" i="46"/>
  <c r="Q46" i="46"/>
  <c r="L46" i="46"/>
  <c r="G46" i="46"/>
  <c r="AK45" i="46"/>
  <c r="AF45" i="46"/>
  <c r="AA45" i="46"/>
  <c r="V45" i="46"/>
  <c r="Q45" i="46"/>
  <c r="L45" i="46"/>
  <c r="G45" i="46"/>
  <c r="AK44" i="46"/>
  <c r="AF44" i="46"/>
  <c r="AA44" i="46"/>
  <c r="V44" i="46"/>
  <c r="Q44" i="46"/>
  <c r="L44" i="46"/>
  <c r="G44" i="46"/>
  <c r="AK43" i="46"/>
  <c r="AF43" i="46"/>
  <c r="AA43" i="46"/>
  <c r="Q43" i="46"/>
  <c r="L43" i="46"/>
  <c r="G43" i="46"/>
  <c r="AK42" i="46"/>
  <c r="AF42" i="46"/>
  <c r="AA42" i="46"/>
  <c r="V42" i="46"/>
  <c r="L42" i="46"/>
  <c r="G42" i="46"/>
  <c r="AK41" i="46"/>
  <c r="AF41" i="46"/>
  <c r="AA41" i="46"/>
  <c r="V41" i="46"/>
  <c r="Q41" i="46"/>
  <c r="AK40" i="46"/>
  <c r="AF40" i="46"/>
  <c r="AA40" i="46"/>
  <c r="V40" i="46"/>
  <c r="Q40" i="46"/>
  <c r="L40" i="46"/>
  <c r="G40" i="46"/>
  <c r="AK39" i="46"/>
  <c r="AF39" i="46"/>
  <c r="AA39" i="46"/>
  <c r="V39" i="46"/>
  <c r="Q39" i="46"/>
  <c r="L39" i="46"/>
  <c r="G39" i="46"/>
  <c r="AA38" i="46"/>
  <c r="Q38" i="46"/>
  <c r="L38" i="46"/>
  <c r="G38" i="46"/>
  <c r="AK37" i="46"/>
  <c r="AF37" i="46"/>
  <c r="AA37" i="46"/>
  <c r="L37" i="46"/>
  <c r="G37" i="46"/>
  <c r="AK36" i="46"/>
  <c r="AF36" i="46"/>
  <c r="AA36" i="46"/>
  <c r="Q36" i="46"/>
  <c r="L36" i="46"/>
  <c r="G36" i="46"/>
  <c r="AK35" i="46"/>
  <c r="AF35" i="46"/>
  <c r="AA35" i="46"/>
  <c r="Q35" i="46"/>
  <c r="L35" i="46"/>
  <c r="G35" i="46"/>
  <c r="AK34" i="46"/>
  <c r="AF34" i="46"/>
  <c r="AA34" i="46"/>
  <c r="Q34" i="46"/>
  <c r="L34" i="46"/>
  <c r="G34" i="46"/>
  <c r="AK33" i="46"/>
  <c r="AF33" i="46"/>
  <c r="AA33" i="46"/>
  <c r="Q33" i="46"/>
  <c r="L33" i="46"/>
  <c r="AK32" i="46"/>
  <c r="AF32" i="46"/>
  <c r="AA32" i="46"/>
  <c r="V32" i="46"/>
  <c r="Q32" i="46"/>
  <c r="L32" i="46"/>
  <c r="G32" i="46"/>
  <c r="B32" i="46"/>
  <c r="AK31" i="46"/>
  <c r="AF31" i="46"/>
  <c r="AA31" i="46"/>
  <c r="V31" i="46"/>
  <c r="Q31" i="46"/>
  <c r="L31" i="46"/>
  <c r="G31" i="46"/>
  <c r="B31" i="46"/>
  <c r="AK30" i="46"/>
  <c r="AF30" i="46"/>
  <c r="AA30" i="46"/>
  <c r="V30" i="46"/>
  <c r="L30" i="46"/>
  <c r="G30" i="46"/>
  <c r="B30" i="46"/>
  <c r="AK29" i="46"/>
  <c r="AF29" i="46"/>
  <c r="V29" i="46"/>
  <c r="Q29" i="46"/>
  <c r="L29" i="46"/>
  <c r="G29" i="46"/>
  <c r="B29" i="46"/>
  <c r="AK28" i="46"/>
  <c r="AF28" i="46"/>
  <c r="AA28" i="46"/>
  <c r="Q28" i="46"/>
  <c r="L28" i="46"/>
  <c r="B28" i="46"/>
  <c r="AK27" i="46"/>
  <c r="AF27" i="46"/>
  <c r="AA27" i="46"/>
  <c r="V27" i="46"/>
  <c r="Q27" i="46"/>
  <c r="L27" i="46"/>
  <c r="G27" i="46"/>
  <c r="B27" i="46"/>
  <c r="AK26" i="46"/>
  <c r="AF26" i="46"/>
  <c r="AA26" i="46"/>
  <c r="V26" i="46"/>
  <c r="Q26" i="46"/>
  <c r="L26" i="46"/>
  <c r="G26" i="46"/>
  <c r="B26" i="46"/>
  <c r="AK25" i="46"/>
  <c r="AF25" i="46"/>
  <c r="AA25" i="46"/>
  <c r="V25" i="46"/>
  <c r="Q25" i="46"/>
  <c r="L25" i="46"/>
  <c r="G25" i="46"/>
  <c r="B25" i="46"/>
  <c r="AK24" i="46"/>
  <c r="AF24" i="46"/>
  <c r="AA24" i="46"/>
  <c r="V24" i="46"/>
  <c r="Q24" i="46"/>
  <c r="L24" i="46"/>
  <c r="G24" i="46"/>
  <c r="B24" i="46"/>
  <c r="AK23" i="46"/>
  <c r="AF23" i="46"/>
  <c r="AA23" i="46"/>
  <c r="V23" i="46"/>
  <c r="L23" i="46"/>
  <c r="G23" i="46"/>
  <c r="B23" i="46"/>
  <c r="AK22" i="46"/>
  <c r="AF22" i="46"/>
  <c r="AA22" i="46"/>
  <c r="V22" i="46"/>
  <c r="Q22" i="46"/>
  <c r="L22" i="46"/>
  <c r="G22" i="46"/>
  <c r="B22" i="46"/>
  <c r="AK21" i="46"/>
  <c r="AF21" i="46"/>
  <c r="AA21" i="46"/>
  <c r="V21" i="46"/>
  <c r="Q21" i="46"/>
  <c r="B21" i="46"/>
  <c r="B7" i="46" s="1"/>
  <c r="AF20" i="46"/>
  <c r="AA20" i="46"/>
  <c r="V20" i="46"/>
  <c r="Q20" i="46"/>
  <c r="L20" i="46"/>
  <c r="G20" i="46"/>
  <c r="B20" i="46"/>
  <c r="AK19" i="46"/>
  <c r="AF19" i="46"/>
  <c r="AA19" i="46"/>
  <c r="V19" i="46"/>
  <c r="Q19" i="46"/>
  <c r="L19" i="46"/>
  <c r="G19" i="46"/>
  <c r="AK18" i="46"/>
  <c r="AF18" i="46"/>
  <c r="AA18" i="46"/>
  <c r="V18" i="46"/>
  <c r="Q18" i="46"/>
  <c r="L18" i="46"/>
  <c r="G18" i="46"/>
  <c r="AK17" i="46"/>
  <c r="AF17" i="46"/>
  <c r="V17" i="46"/>
  <c r="Q17" i="46"/>
  <c r="L17" i="46"/>
  <c r="G17" i="46"/>
  <c r="AK16" i="46"/>
  <c r="AF16" i="46"/>
  <c r="AA16" i="46"/>
  <c r="V16" i="46"/>
  <c r="L16" i="46"/>
  <c r="G16" i="46"/>
  <c r="B16" i="46"/>
  <c r="AK15" i="46"/>
  <c r="AF15" i="46"/>
  <c r="AA15" i="46"/>
  <c r="V15" i="46"/>
  <c r="Q15" i="46"/>
  <c r="L15" i="46"/>
  <c r="G15" i="46"/>
  <c r="B15" i="46"/>
  <c r="AK14" i="46"/>
  <c r="AF14" i="46"/>
  <c r="AA14" i="46"/>
  <c r="V14" i="46"/>
  <c r="Q14" i="46"/>
  <c r="L14" i="46"/>
  <c r="G14" i="46"/>
  <c r="B14" i="46"/>
  <c r="AK13" i="46"/>
  <c r="AF13" i="46"/>
  <c r="AA13" i="46"/>
  <c r="V13" i="46"/>
  <c r="Q13" i="46"/>
  <c r="L13" i="46"/>
  <c r="B13" i="46"/>
  <c r="AK12" i="46"/>
  <c r="AF12" i="46"/>
  <c r="AA12" i="46"/>
  <c r="V12" i="46"/>
  <c r="Q12" i="46"/>
  <c r="L12" i="46"/>
  <c r="G12" i="46"/>
  <c r="B12" i="46"/>
  <c r="AK11" i="46"/>
  <c r="AF11" i="46"/>
  <c r="AA11" i="46"/>
  <c r="V11" i="46"/>
  <c r="Q11" i="46"/>
  <c r="G11" i="46"/>
  <c r="B11" i="46"/>
  <c r="B5" i="46" s="1"/>
  <c r="AK10" i="46"/>
  <c r="AF10" i="46"/>
  <c r="AA10" i="46"/>
  <c r="Q10" i="46"/>
  <c r="L10" i="46"/>
  <c r="G10" i="46"/>
  <c r="AK9" i="46"/>
  <c r="AF9" i="46"/>
  <c r="AA9" i="46"/>
  <c r="V9" i="46"/>
  <c r="L9" i="46"/>
  <c r="G9" i="46"/>
  <c r="AK8" i="46"/>
  <c r="AF8" i="46"/>
  <c r="AA8" i="46"/>
  <c r="V8" i="46"/>
  <c r="Q8" i="46"/>
  <c r="L8" i="46"/>
  <c r="G8" i="46"/>
  <c r="AK7" i="46"/>
  <c r="AF7" i="46"/>
  <c r="AA7" i="46"/>
  <c r="V7" i="46"/>
  <c r="Q7" i="46"/>
  <c r="L7" i="46"/>
  <c r="G7" i="46"/>
  <c r="AK6" i="46"/>
  <c r="AF6" i="46"/>
  <c r="AA6" i="46"/>
  <c r="V6" i="46"/>
  <c r="Q6" i="46"/>
  <c r="L6" i="46"/>
  <c r="G6" i="46"/>
  <c r="AK5" i="46"/>
  <c r="AF5" i="46"/>
  <c r="AA5" i="46"/>
  <c r="V5" i="46"/>
  <c r="Q5" i="46"/>
  <c r="L5" i="46"/>
  <c r="G5" i="46"/>
  <c r="AK4" i="46"/>
  <c r="AF4" i="46"/>
  <c r="AA4" i="46"/>
  <c r="V4" i="46"/>
  <c r="Q4" i="46"/>
  <c r="L4" i="46"/>
  <c r="G4" i="46"/>
  <c r="B4" i="46"/>
  <c r="V70" i="45"/>
  <c r="V69" i="45"/>
  <c r="V68" i="45"/>
  <c r="V65" i="45"/>
  <c r="AF64" i="45"/>
  <c r="V64" i="45"/>
  <c r="AF63" i="45"/>
  <c r="V63" i="45"/>
  <c r="AF62" i="45"/>
  <c r="V62" i="45"/>
  <c r="L62" i="45"/>
  <c r="AF61" i="45"/>
  <c r="L61" i="45"/>
  <c r="AF60" i="45"/>
  <c r="V60" i="45"/>
  <c r="L60" i="45"/>
  <c r="AF59" i="45"/>
  <c r="AA59" i="45"/>
  <c r="V59" i="45"/>
  <c r="L59" i="45"/>
  <c r="AK58" i="45"/>
  <c r="AF58" i="45"/>
  <c r="AA58" i="45"/>
  <c r="V58" i="45"/>
  <c r="L58" i="45"/>
  <c r="AK57" i="45"/>
  <c r="AF57" i="45"/>
  <c r="AA57" i="45"/>
  <c r="V57" i="45"/>
  <c r="L57" i="45"/>
  <c r="AK56" i="45"/>
  <c r="AF56" i="45"/>
  <c r="AA56" i="45"/>
  <c r="V56" i="45"/>
  <c r="L56" i="45"/>
  <c r="AK55" i="45"/>
  <c r="AF55" i="45"/>
  <c r="AA55" i="45"/>
  <c r="Q55" i="45"/>
  <c r="L55" i="45"/>
  <c r="AK54" i="45"/>
  <c r="AF54" i="45"/>
  <c r="AA54" i="45"/>
  <c r="V54" i="45"/>
  <c r="Q54" i="45"/>
  <c r="L54" i="45"/>
  <c r="AK53" i="45"/>
  <c r="AF53" i="45"/>
  <c r="AA53" i="45"/>
  <c r="V53" i="45"/>
  <c r="Q53" i="45"/>
  <c r="L53" i="45"/>
  <c r="AK52" i="45"/>
  <c r="AF52" i="45"/>
  <c r="AA52" i="45"/>
  <c r="V52" i="45"/>
  <c r="Q52" i="45"/>
  <c r="L52" i="45"/>
  <c r="AK51" i="45"/>
  <c r="AF51" i="45"/>
  <c r="AA51" i="45"/>
  <c r="V51" i="45"/>
  <c r="Q51" i="45"/>
  <c r="L51" i="45"/>
  <c r="AK50" i="45"/>
  <c r="AF50" i="45"/>
  <c r="AA50" i="45"/>
  <c r="V50" i="45"/>
  <c r="L50" i="45"/>
  <c r="AK49" i="45"/>
  <c r="AF49" i="45"/>
  <c r="AA49" i="45"/>
  <c r="Q49" i="45"/>
  <c r="L49" i="45"/>
  <c r="AK48" i="45"/>
  <c r="AF48" i="45"/>
  <c r="AA48" i="45"/>
  <c r="V48" i="45"/>
  <c r="Q48" i="45"/>
  <c r="AK47" i="45"/>
  <c r="AF47" i="45"/>
  <c r="AA47" i="45"/>
  <c r="V47" i="45"/>
  <c r="Q47" i="45"/>
  <c r="L47" i="45"/>
  <c r="G47" i="45"/>
  <c r="AK46" i="45"/>
  <c r="AF46" i="45"/>
  <c r="AA46" i="45"/>
  <c r="V46" i="45"/>
  <c r="Q46" i="45"/>
  <c r="L46" i="45"/>
  <c r="G46" i="45"/>
  <c r="AK45" i="45"/>
  <c r="AF45" i="45"/>
  <c r="AA45" i="45"/>
  <c r="V45" i="45"/>
  <c r="Q45" i="45"/>
  <c r="L45" i="45"/>
  <c r="G45" i="45"/>
  <c r="AK44" i="45"/>
  <c r="AF44" i="45"/>
  <c r="AA44" i="45"/>
  <c r="V44" i="45"/>
  <c r="Q44" i="45"/>
  <c r="L44" i="45"/>
  <c r="G44" i="45"/>
  <c r="AK43" i="45"/>
  <c r="AF43" i="45"/>
  <c r="AA43" i="45"/>
  <c r="Q43" i="45"/>
  <c r="L43" i="45"/>
  <c r="G43" i="45"/>
  <c r="AK42" i="45"/>
  <c r="AF42" i="45"/>
  <c r="AA42" i="45"/>
  <c r="V42" i="45"/>
  <c r="L42" i="45"/>
  <c r="G42" i="45"/>
  <c r="AK41" i="45"/>
  <c r="AF41" i="45"/>
  <c r="AA41" i="45"/>
  <c r="V41" i="45"/>
  <c r="Q41" i="45"/>
  <c r="AK40" i="45"/>
  <c r="AF40" i="45"/>
  <c r="AA40" i="45"/>
  <c r="V40" i="45"/>
  <c r="Q40" i="45"/>
  <c r="L40" i="45"/>
  <c r="G40" i="45"/>
  <c r="AK39" i="45"/>
  <c r="AF39" i="45"/>
  <c r="AA39" i="45"/>
  <c r="V39" i="45"/>
  <c r="Q39" i="45"/>
  <c r="L39" i="45"/>
  <c r="G39" i="45"/>
  <c r="AA38" i="45"/>
  <c r="Q38" i="45"/>
  <c r="L38" i="45"/>
  <c r="G38" i="45"/>
  <c r="AK37" i="45"/>
  <c r="AF37" i="45"/>
  <c r="AA37" i="45"/>
  <c r="L37" i="45"/>
  <c r="G37" i="45"/>
  <c r="AK36" i="45"/>
  <c r="AF36" i="45"/>
  <c r="AA36" i="45"/>
  <c r="Q36" i="45"/>
  <c r="L36" i="45"/>
  <c r="G36" i="45"/>
  <c r="AK35" i="45"/>
  <c r="AF35" i="45"/>
  <c r="AA35" i="45"/>
  <c r="Q35" i="45"/>
  <c r="L35" i="45"/>
  <c r="G35" i="45"/>
  <c r="AK34" i="45"/>
  <c r="AF34" i="45"/>
  <c r="AA34" i="45"/>
  <c r="Q34" i="45"/>
  <c r="L34" i="45"/>
  <c r="G34" i="45"/>
  <c r="AK33" i="45"/>
  <c r="AF33" i="45"/>
  <c r="AA33" i="45"/>
  <c r="Q33" i="45"/>
  <c r="L33" i="45"/>
  <c r="AK32" i="45"/>
  <c r="AF32" i="45"/>
  <c r="AA32" i="45"/>
  <c r="V32" i="45"/>
  <c r="Q32" i="45"/>
  <c r="L32" i="45"/>
  <c r="G32" i="45"/>
  <c r="B32" i="45"/>
  <c r="AK31" i="45"/>
  <c r="AF31" i="45"/>
  <c r="AA31" i="45"/>
  <c r="V31" i="45"/>
  <c r="Q31" i="45"/>
  <c r="L31" i="45"/>
  <c r="G31" i="45"/>
  <c r="B31" i="45"/>
  <c r="AK30" i="45"/>
  <c r="AF30" i="45"/>
  <c r="AA30" i="45"/>
  <c r="V30" i="45"/>
  <c r="L30" i="45"/>
  <c r="G30" i="45"/>
  <c r="B30" i="45"/>
  <c r="AK29" i="45"/>
  <c r="AF29" i="45"/>
  <c r="V29" i="45"/>
  <c r="Q29" i="45"/>
  <c r="L29" i="45"/>
  <c r="G29" i="45"/>
  <c r="B29" i="45"/>
  <c r="AK28" i="45"/>
  <c r="AF28" i="45"/>
  <c r="AA28" i="45"/>
  <c r="Q28" i="45"/>
  <c r="L28" i="45"/>
  <c r="B28" i="45"/>
  <c r="AK27" i="45"/>
  <c r="AF27" i="45"/>
  <c r="AA27" i="45"/>
  <c r="V27" i="45"/>
  <c r="Q27" i="45"/>
  <c r="L27" i="45"/>
  <c r="G27" i="45"/>
  <c r="B27" i="45"/>
  <c r="AK26" i="45"/>
  <c r="AF26" i="45"/>
  <c r="AA26" i="45"/>
  <c r="V26" i="45"/>
  <c r="Q26" i="45"/>
  <c r="L26" i="45"/>
  <c r="G26" i="45"/>
  <c r="B26" i="45"/>
  <c r="AK25" i="45"/>
  <c r="AF25" i="45"/>
  <c r="AA25" i="45"/>
  <c r="V25" i="45"/>
  <c r="Q25" i="45"/>
  <c r="L25" i="45"/>
  <c r="G25" i="45"/>
  <c r="B25" i="45"/>
  <c r="AK24" i="45"/>
  <c r="AF24" i="45"/>
  <c r="AA24" i="45"/>
  <c r="V24" i="45"/>
  <c r="Q24" i="45"/>
  <c r="L24" i="45"/>
  <c r="G24" i="45"/>
  <c r="B24" i="45"/>
  <c r="AK23" i="45"/>
  <c r="AF23" i="45"/>
  <c r="AA23" i="45"/>
  <c r="V23" i="45"/>
  <c r="L23" i="45"/>
  <c r="G23" i="45"/>
  <c r="B23" i="45"/>
  <c r="AK22" i="45"/>
  <c r="AF22" i="45"/>
  <c r="AA22" i="45"/>
  <c r="V22" i="45"/>
  <c r="Q22" i="45"/>
  <c r="L22" i="45"/>
  <c r="G22" i="45"/>
  <c r="B22" i="45"/>
  <c r="AK21" i="45"/>
  <c r="AF21" i="45"/>
  <c r="AA21" i="45"/>
  <c r="V21" i="45"/>
  <c r="Q21" i="45"/>
  <c r="B21" i="45"/>
  <c r="AF20" i="45"/>
  <c r="AA20" i="45"/>
  <c r="V20" i="45"/>
  <c r="Q20" i="45"/>
  <c r="L20" i="45"/>
  <c r="G20" i="45"/>
  <c r="B20" i="45"/>
  <c r="AK19" i="45"/>
  <c r="AF19" i="45"/>
  <c r="AA19" i="45"/>
  <c r="V19" i="45"/>
  <c r="Q19" i="45"/>
  <c r="L19" i="45"/>
  <c r="G19" i="45"/>
  <c r="AK18" i="45"/>
  <c r="AF18" i="45"/>
  <c r="AA18" i="45"/>
  <c r="V18" i="45"/>
  <c r="Q18" i="45"/>
  <c r="L18" i="45"/>
  <c r="G18" i="45"/>
  <c r="AK17" i="45"/>
  <c r="AF17" i="45"/>
  <c r="V17" i="45"/>
  <c r="Q17" i="45"/>
  <c r="L17" i="45"/>
  <c r="G17" i="45"/>
  <c r="AK16" i="45"/>
  <c r="AF16" i="45"/>
  <c r="AA16" i="45"/>
  <c r="V16" i="45"/>
  <c r="L16" i="45"/>
  <c r="G16" i="45"/>
  <c r="B16" i="45"/>
  <c r="AK15" i="45"/>
  <c r="AF15" i="45"/>
  <c r="AA15" i="45"/>
  <c r="V15" i="45"/>
  <c r="Q15" i="45"/>
  <c r="L15" i="45"/>
  <c r="G15" i="45"/>
  <c r="B15" i="45"/>
  <c r="AK14" i="45"/>
  <c r="AF14" i="45"/>
  <c r="AA14" i="45"/>
  <c r="V14" i="45"/>
  <c r="Q14" i="45"/>
  <c r="L14" i="45"/>
  <c r="G14" i="45"/>
  <c r="B14" i="45"/>
  <c r="AK13" i="45"/>
  <c r="AF13" i="45"/>
  <c r="AA13" i="45"/>
  <c r="V13" i="45"/>
  <c r="Q13" i="45"/>
  <c r="L13" i="45"/>
  <c r="B13" i="45"/>
  <c r="AK12" i="45"/>
  <c r="AF12" i="45"/>
  <c r="AA12" i="45"/>
  <c r="V12" i="45"/>
  <c r="Q12" i="45"/>
  <c r="L12" i="45"/>
  <c r="G12" i="45"/>
  <c r="B12" i="45"/>
  <c r="AK11" i="45"/>
  <c r="AF11" i="45"/>
  <c r="AA11" i="45"/>
  <c r="V11" i="45"/>
  <c r="Q11" i="45"/>
  <c r="G11" i="45"/>
  <c r="B11" i="45"/>
  <c r="AK10" i="45"/>
  <c r="AF10" i="45"/>
  <c r="AA10" i="45"/>
  <c r="Q10" i="45"/>
  <c r="L10" i="45"/>
  <c r="G10" i="45"/>
  <c r="AK9" i="45"/>
  <c r="AF9" i="45"/>
  <c r="AA9" i="45"/>
  <c r="V9" i="45"/>
  <c r="L9" i="45"/>
  <c r="G9" i="45"/>
  <c r="AK8" i="45"/>
  <c r="AF8" i="45"/>
  <c r="AA8" i="45"/>
  <c r="V8" i="45"/>
  <c r="Q8" i="45"/>
  <c r="L8" i="45"/>
  <c r="G8" i="45"/>
  <c r="AK7" i="45"/>
  <c r="AF7" i="45"/>
  <c r="AA7" i="45"/>
  <c r="V7" i="45"/>
  <c r="Q7" i="45"/>
  <c r="L7" i="45"/>
  <c r="G7" i="45"/>
  <c r="AK6" i="45"/>
  <c r="AF6" i="45"/>
  <c r="AA6" i="45"/>
  <c r="V6" i="45"/>
  <c r="Q6" i="45"/>
  <c r="L6" i="45"/>
  <c r="G6" i="45"/>
  <c r="AK5" i="45"/>
  <c r="AF5" i="45"/>
  <c r="AA5" i="45"/>
  <c r="V5" i="45"/>
  <c r="Q5" i="45"/>
  <c r="L5" i="45"/>
  <c r="G5" i="45"/>
  <c r="AK4" i="45"/>
  <c r="AF4" i="45"/>
  <c r="AA4" i="45"/>
  <c r="V4" i="45"/>
  <c r="Q4" i="45"/>
  <c r="L4" i="45"/>
  <c r="G4" i="45"/>
  <c r="B4" i="45"/>
  <c r="V70" i="44"/>
  <c r="V69" i="44"/>
  <c r="V68" i="44"/>
  <c r="V65" i="44"/>
  <c r="AF64" i="44"/>
  <c r="V64" i="44"/>
  <c r="AF63" i="44"/>
  <c r="V63" i="44"/>
  <c r="AF62" i="44"/>
  <c r="V62" i="44"/>
  <c r="L62" i="44"/>
  <c r="AF61" i="44"/>
  <c r="L61" i="44"/>
  <c r="AF60" i="44"/>
  <c r="V60" i="44"/>
  <c r="L60" i="44"/>
  <c r="AF59" i="44"/>
  <c r="AA59" i="44"/>
  <c r="V59" i="44"/>
  <c r="L59" i="44"/>
  <c r="AK58" i="44"/>
  <c r="AF58" i="44"/>
  <c r="AA58" i="44"/>
  <c r="V58" i="44"/>
  <c r="L58" i="44"/>
  <c r="AK57" i="44"/>
  <c r="AF57" i="44"/>
  <c r="AA57" i="44"/>
  <c r="V57" i="44"/>
  <c r="L57" i="44"/>
  <c r="AK56" i="44"/>
  <c r="AF56" i="44"/>
  <c r="AA56" i="44"/>
  <c r="V56" i="44"/>
  <c r="L56" i="44"/>
  <c r="AK55" i="44"/>
  <c r="AF55" i="44"/>
  <c r="AA55" i="44"/>
  <c r="Q55" i="44"/>
  <c r="L55" i="44"/>
  <c r="AK54" i="44"/>
  <c r="AF54" i="44"/>
  <c r="AA54" i="44"/>
  <c r="V54" i="44"/>
  <c r="Q54" i="44"/>
  <c r="L54" i="44"/>
  <c r="AK53" i="44"/>
  <c r="AF53" i="44"/>
  <c r="AA53" i="44"/>
  <c r="V53" i="44"/>
  <c r="Q53" i="44"/>
  <c r="L53" i="44"/>
  <c r="AK52" i="44"/>
  <c r="AF52" i="44"/>
  <c r="AA52" i="44"/>
  <c r="V52" i="44"/>
  <c r="Q52" i="44"/>
  <c r="L52" i="44"/>
  <c r="AK51" i="44"/>
  <c r="AF51" i="44"/>
  <c r="AA51" i="44"/>
  <c r="V51" i="44"/>
  <c r="Q51" i="44"/>
  <c r="L51" i="44"/>
  <c r="AK50" i="44"/>
  <c r="AF50" i="44"/>
  <c r="AA50" i="44"/>
  <c r="V50" i="44"/>
  <c r="L50" i="44"/>
  <c r="AK49" i="44"/>
  <c r="AF49" i="44"/>
  <c r="AA49" i="44"/>
  <c r="Q49" i="44"/>
  <c r="L49" i="44"/>
  <c r="AK48" i="44"/>
  <c r="AF48" i="44"/>
  <c r="AA48" i="44"/>
  <c r="V48" i="44"/>
  <c r="Q48" i="44"/>
  <c r="AK47" i="44"/>
  <c r="AF47" i="44"/>
  <c r="AA47" i="44"/>
  <c r="V47" i="44"/>
  <c r="Q47" i="44"/>
  <c r="L47" i="44"/>
  <c r="G47" i="44"/>
  <c r="AK46" i="44"/>
  <c r="AF46" i="44"/>
  <c r="AA46" i="44"/>
  <c r="V46" i="44"/>
  <c r="Q46" i="44"/>
  <c r="L46" i="44"/>
  <c r="G46" i="44"/>
  <c r="AK45" i="44"/>
  <c r="AF45" i="44"/>
  <c r="AA45" i="44"/>
  <c r="V45" i="44"/>
  <c r="Q45" i="44"/>
  <c r="L45" i="44"/>
  <c r="G45" i="44"/>
  <c r="AK44" i="44"/>
  <c r="AF44" i="44"/>
  <c r="AA44" i="44"/>
  <c r="V44" i="44"/>
  <c r="Q44" i="44"/>
  <c r="L44" i="44"/>
  <c r="G44" i="44"/>
  <c r="AK43" i="44"/>
  <c r="AF43" i="44"/>
  <c r="AA43" i="44"/>
  <c r="Q43" i="44"/>
  <c r="L43" i="44"/>
  <c r="G43" i="44"/>
  <c r="AK42" i="44"/>
  <c r="AF42" i="44"/>
  <c r="AA42" i="44"/>
  <c r="V42" i="44"/>
  <c r="L42" i="44"/>
  <c r="G42" i="44"/>
  <c r="AK41" i="44"/>
  <c r="AF41" i="44"/>
  <c r="AA41" i="44"/>
  <c r="V41" i="44"/>
  <c r="Q41" i="44"/>
  <c r="AK40" i="44"/>
  <c r="AF40" i="44"/>
  <c r="AA40" i="44"/>
  <c r="V40" i="44"/>
  <c r="Q40" i="44"/>
  <c r="L40" i="44"/>
  <c r="G40" i="44"/>
  <c r="AK39" i="44"/>
  <c r="AF39" i="44"/>
  <c r="AA39" i="44"/>
  <c r="V39" i="44"/>
  <c r="Q39" i="44"/>
  <c r="L39" i="44"/>
  <c r="G39" i="44"/>
  <c r="AA38" i="44"/>
  <c r="Q38" i="44"/>
  <c r="L38" i="44"/>
  <c r="G38" i="44"/>
  <c r="AK37" i="44"/>
  <c r="AF37" i="44"/>
  <c r="AA37" i="44"/>
  <c r="L37" i="44"/>
  <c r="G37" i="44"/>
  <c r="AK36" i="44"/>
  <c r="AF36" i="44"/>
  <c r="AA36" i="44"/>
  <c r="Q36" i="44"/>
  <c r="L36" i="44"/>
  <c r="G36" i="44"/>
  <c r="AK35" i="44"/>
  <c r="AF35" i="44"/>
  <c r="AA35" i="44"/>
  <c r="Q35" i="44"/>
  <c r="L35" i="44"/>
  <c r="G35" i="44"/>
  <c r="AK34" i="44"/>
  <c r="AF34" i="44"/>
  <c r="AA34" i="44"/>
  <c r="Q34" i="44"/>
  <c r="L34" i="44"/>
  <c r="G34" i="44"/>
  <c r="AK33" i="44"/>
  <c r="AF33" i="44"/>
  <c r="AA33" i="44"/>
  <c r="Q33" i="44"/>
  <c r="L33" i="44"/>
  <c r="AK32" i="44"/>
  <c r="AF32" i="44"/>
  <c r="AA32" i="44"/>
  <c r="V32" i="44"/>
  <c r="Q32" i="44"/>
  <c r="L32" i="44"/>
  <c r="G32" i="44"/>
  <c r="B32" i="44"/>
  <c r="AK31" i="44"/>
  <c r="AF31" i="44"/>
  <c r="AA31" i="44"/>
  <c r="V31" i="44"/>
  <c r="Q31" i="44"/>
  <c r="L31" i="44"/>
  <c r="G31" i="44"/>
  <c r="B31" i="44"/>
  <c r="AK30" i="44"/>
  <c r="AF30" i="44"/>
  <c r="AA30" i="44"/>
  <c r="V30" i="44"/>
  <c r="L30" i="44"/>
  <c r="G30" i="44"/>
  <c r="B30" i="44"/>
  <c r="AK29" i="44"/>
  <c r="AF29" i="44"/>
  <c r="V29" i="44"/>
  <c r="Q29" i="44"/>
  <c r="L29" i="44"/>
  <c r="G29" i="44"/>
  <c r="B29" i="44"/>
  <c r="AK28" i="44"/>
  <c r="AF28" i="44"/>
  <c r="AA28" i="44"/>
  <c r="Q28" i="44"/>
  <c r="L28" i="44"/>
  <c r="B28" i="44"/>
  <c r="AK27" i="44"/>
  <c r="AF27" i="44"/>
  <c r="AA27" i="44"/>
  <c r="V27" i="44"/>
  <c r="Q27" i="44"/>
  <c r="L27" i="44"/>
  <c r="G27" i="44"/>
  <c r="B27" i="44"/>
  <c r="AK26" i="44"/>
  <c r="AF26" i="44"/>
  <c r="AA26" i="44"/>
  <c r="V26" i="44"/>
  <c r="Q26" i="44"/>
  <c r="L26" i="44"/>
  <c r="G26" i="44"/>
  <c r="B26" i="44"/>
  <c r="AK25" i="44"/>
  <c r="AF25" i="44"/>
  <c r="AA25" i="44"/>
  <c r="V25" i="44"/>
  <c r="Q25" i="44"/>
  <c r="L25" i="44"/>
  <c r="G25" i="44"/>
  <c r="B25" i="44"/>
  <c r="AK24" i="44"/>
  <c r="AF24" i="44"/>
  <c r="AA24" i="44"/>
  <c r="V24" i="44"/>
  <c r="Q24" i="44"/>
  <c r="L24" i="44"/>
  <c r="G24" i="44"/>
  <c r="B24" i="44"/>
  <c r="AK23" i="44"/>
  <c r="AF23" i="44"/>
  <c r="AA23" i="44"/>
  <c r="V23" i="44"/>
  <c r="L23" i="44"/>
  <c r="G23" i="44"/>
  <c r="B23" i="44"/>
  <c r="AK22" i="44"/>
  <c r="AF22" i="44"/>
  <c r="AA22" i="44"/>
  <c r="V22" i="44"/>
  <c r="Q22" i="44"/>
  <c r="L22" i="44"/>
  <c r="G22" i="44"/>
  <c r="B22" i="44"/>
  <c r="AK21" i="44"/>
  <c r="AF21" i="44"/>
  <c r="AA21" i="44"/>
  <c r="V21" i="44"/>
  <c r="Q21" i="44"/>
  <c r="B21" i="44"/>
  <c r="B7" i="44" s="1"/>
  <c r="AF20" i="44"/>
  <c r="AA20" i="44"/>
  <c r="V20" i="44"/>
  <c r="Q20" i="44"/>
  <c r="L20" i="44"/>
  <c r="G20" i="44"/>
  <c r="B20" i="44"/>
  <c r="AK19" i="44"/>
  <c r="AF19" i="44"/>
  <c r="AA19" i="44"/>
  <c r="V19" i="44"/>
  <c r="Q19" i="44"/>
  <c r="L19" i="44"/>
  <c r="G19" i="44"/>
  <c r="AK18" i="44"/>
  <c r="AF18" i="44"/>
  <c r="AA18" i="44"/>
  <c r="V18" i="44"/>
  <c r="Q18" i="44"/>
  <c r="L18" i="44"/>
  <c r="G18" i="44"/>
  <c r="AK17" i="44"/>
  <c r="AF17" i="44"/>
  <c r="V17" i="44"/>
  <c r="Q17" i="44"/>
  <c r="L17" i="44"/>
  <c r="G17" i="44"/>
  <c r="AK16" i="44"/>
  <c r="AF16" i="44"/>
  <c r="AA16" i="44"/>
  <c r="V16" i="44"/>
  <c r="L16" i="44"/>
  <c r="G16" i="44"/>
  <c r="B16" i="44"/>
  <c r="AK15" i="44"/>
  <c r="AF15" i="44"/>
  <c r="AA15" i="44"/>
  <c r="V15" i="44"/>
  <c r="Q15" i="44"/>
  <c r="L15" i="44"/>
  <c r="G15" i="44"/>
  <c r="B15" i="44"/>
  <c r="AK14" i="44"/>
  <c r="AF14" i="44"/>
  <c r="AA14" i="44"/>
  <c r="V14" i="44"/>
  <c r="Q14" i="44"/>
  <c r="L14" i="44"/>
  <c r="G14" i="44"/>
  <c r="B14" i="44"/>
  <c r="AK13" i="44"/>
  <c r="AF13" i="44"/>
  <c r="AA13" i="44"/>
  <c r="V13" i="44"/>
  <c r="Q13" i="44"/>
  <c r="L13" i="44"/>
  <c r="B13" i="44"/>
  <c r="AK12" i="44"/>
  <c r="AF12" i="44"/>
  <c r="AA12" i="44"/>
  <c r="V12" i="44"/>
  <c r="Q12" i="44"/>
  <c r="L12" i="44"/>
  <c r="G12" i="44"/>
  <c r="B12" i="44"/>
  <c r="AK11" i="44"/>
  <c r="AF11" i="44"/>
  <c r="AA11" i="44"/>
  <c r="V11" i="44"/>
  <c r="Q11" i="44"/>
  <c r="G11" i="44"/>
  <c r="B11" i="44"/>
  <c r="B5" i="44" s="1"/>
  <c r="AK10" i="44"/>
  <c r="AF10" i="44"/>
  <c r="AA10" i="44"/>
  <c r="Q10" i="44"/>
  <c r="L10" i="44"/>
  <c r="G10" i="44"/>
  <c r="AK9" i="44"/>
  <c r="AF9" i="44"/>
  <c r="AA9" i="44"/>
  <c r="V9" i="44"/>
  <c r="L9" i="44"/>
  <c r="G9" i="44"/>
  <c r="AK8" i="44"/>
  <c r="AF8" i="44"/>
  <c r="AA8" i="44"/>
  <c r="V8" i="44"/>
  <c r="Q8" i="44"/>
  <c r="L8" i="44"/>
  <c r="G8" i="44"/>
  <c r="AK7" i="44"/>
  <c r="AF7" i="44"/>
  <c r="AA7" i="44"/>
  <c r="V7" i="44"/>
  <c r="Q7" i="44"/>
  <c r="L7" i="44"/>
  <c r="G7" i="44"/>
  <c r="AK6" i="44"/>
  <c r="AF6" i="44"/>
  <c r="AA6" i="44"/>
  <c r="V6" i="44"/>
  <c r="Q6" i="44"/>
  <c r="L6" i="44"/>
  <c r="G6" i="44"/>
  <c r="AK5" i="44"/>
  <c r="AF5" i="44"/>
  <c r="AA5" i="44"/>
  <c r="V5" i="44"/>
  <c r="Q5" i="44"/>
  <c r="L5" i="44"/>
  <c r="G5" i="44"/>
  <c r="AK4" i="44"/>
  <c r="AF4" i="44"/>
  <c r="AA4" i="44"/>
  <c r="V4" i="44"/>
  <c r="Q4" i="44"/>
  <c r="L4" i="44"/>
  <c r="G4" i="44"/>
  <c r="B4" i="44"/>
  <c r="V70" i="43"/>
  <c r="V69" i="43"/>
  <c r="V68" i="43"/>
  <c r="V65" i="43"/>
  <c r="AF64" i="43"/>
  <c r="V64" i="43"/>
  <c r="AF63" i="43"/>
  <c r="V63" i="43"/>
  <c r="AF62" i="43"/>
  <c r="V62" i="43"/>
  <c r="L62" i="43"/>
  <c r="AF61" i="43"/>
  <c r="L61" i="43"/>
  <c r="AF60" i="43"/>
  <c r="V60" i="43"/>
  <c r="L60" i="43"/>
  <c r="AF59" i="43"/>
  <c r="AA59" i="43"/>
  <c r="V59" i="43"/>
  <c r="L59" i="43"/>
  <c r="AK58" i="43"/>
  <c r="AF58" i="43"/>
  <c r="AA58" i="43"/>
  <c r="V58" i="43"/>
  <c r="L58" i="43"/>
  <c r="AK57" i="43"/>
  <c r="AF57" i="43"/>
  <c r="AA57" i="43"/>
  <c r="V57" i="43"/>
  <c r="L57" i="43"/>
  <c r="AK56" i="43"/>
  <c r="AF56" i="43"/>
  <c r="AA56" i="43"/>
  <c r="V56" i="43"/>
  <c r="L56" i="43"/>
  <c r="AK55" i="43"/>
  <c r="AF55" i="43"/>
  <c r="AA55" i="43"/>
  <c r="Q55" i="43"/>
  <c r="L55" i="43"/>
  <c r="AK54" i="43"/>
  <c r="AF54" i="43"/>
  <c r="AA54" i="43"/>
  <c r="V54" i="43"/>
  <c r="Q54" i="43"/>
  <c r="L54" i="43"/>
  <c r="AK53" i="43"/>
  <c r="AF53" i="43"/>
  <c r="AA53" i="43"/>
  <c r="V53" i="43"/>
  <c r="Q53" i="43"/>
  <c r="L53" i="43"/>
  <c r="AK52" i="43"/>
  <c r="AF52" i="43"/>
  <c r="AA52" i="43"/>
  <c r="V52" i="43"/>
  <c r="Q52" i="43"/>
  <c r="L52" i="43"/>
  <c r="AK51" i="43"/>
  <c r="AF51" i="43"/>
  <c r="AA51" i="43"/>
  <c r="V51" i="43"/>
  <c r="Q51" i="43"/>
  <c r="L51" i="43"/>
  <c r="AK50" i="43"/>
  <c r="AF50" i="43"/>
  <c r="AA50" i="43"/>
  <c r="V50" i="43"/>
  <c r="L50" i="43"/>
  <c r="AK49" i="43"/>
  <c r="AF49" i="43"/>
  <c r="AA49" i="43"/>
  <c r="Q49" i="43"/>
  <c r="L49" i="43"/>
  <c r="AK48" i="43"/>
  <c r="AF48" i="43"/>
  <c r="AA48" i="43"/>
  <c r="V48" i="43"/>
  <c r="Q48" i="43"/>
  <c r="AK47" i="43"/>
  <c r="AF47" i="43"/>
  <c r="AA47" i="43"/>
  <c r="V47" i="43"/>
  <c r="Q47" i="43"/>
  <c r="L47" i="43"/>
  <c r="G47" i="43"/>
  <c r="AK46" i="43"/>
  <c r="AF46" i="43"/>
  <c r="AA46" i="43"/>
  <c r="V46" i="43"/>
  <c r="Q46" i="43"/>
  <c r="L46" i="43"/>
  <c r="G46" i="43"/>
  <c r="AK45" i="43"/>
  <c r="AF45" i="43"/>
  <c r="AA45" i="43"/>
  <c r="V45" i="43"/>
  <c r="Q45" i="43"/>
  <c r="L45" i="43"/>
  <c r="G45" i="43"/>
  <c r="AK44" i="43"/>
  <c r="AF44" i="43"/>
  <c r="AA44" i="43"/>
  <c r="V44" i="43"/>
  <c r="Q44" i="43"/>
  <c r="L44" i="43"/>
  <c r="G44" i="43"/>
  <c r="AK43" i="43"/>
  <c r="AF43" i="43"/>
  <c r="AA43" i="43"/>
  <c r="Q43" i="43"/>
  <c r="L43" i="43"/>
  <c r="G43" i="43"/>
  <c r="AK42" i="43"/>
  <c r="AF42" i="43"/>
  <c r="AA42" i="43"/>
  <c r="V42" i="43"/>
  <c r="L42" i="43"/>
  <c r="G42" i="43"/>
  <c r="AK41" i="43"/>
  <c r="AF41" i="43"/>
  <c r="AA41" i="43"/>
  <c r="V41" i="43"/>
  <c r="Q41" i="43"/>
  <c r="AK40" i="43"/>
  <c r="AF40" i="43"/>
  <c r="AA40" i="43"/>
  <c r="V40" i="43"/>
  <c r="Q40" i="43"/>
  <c r="L40" i="43"/>
  <c r="G40" i="43"/>
  <c r="AK39" i="43"/>
  <c r="AF39" i="43"/>
  <c r="AA39" i="43"/>
  <c r="V39" i="43"/>
  <c r="Q39" i="43"/>
  <c r="L39" i="43"/>
  <c r="G39" i="43"/>
  <c r="AA38" i="43"/>
  <c r="Q38" i="43"/>
  <c r="L38" i="43"/>
  <c r="G38" i="43"/>
  <c r="AK37" i="43"/>
  <c r="AF37" i="43"/>
  <c r="AA37" i="43"/>
  <c r="L37" i="43"/>
  <c r="G37" i="43"/>
  <c r="AK36" i="43"/>
  <c r="AF36" i="43"/>
  <c r="AA36" i="43"/>
  <c r="Q36" i="43"/>
  <c r="L36" i="43"/>
  <c r="G36" i="43"/>
  <c r="AK35" i="43"/>
  <c r="AF35" i="43"/>
  <c r="AA35" i="43"/>
  <c r="Q35" i="43"/>
  <c r="L35" i="43"/>
  <c r="G35" i="43"/>
  <c r="AK34" i="43"/>
  <c r="AF34" i="43"/>
  <c r="AA34" i="43"/>
  <c r="Q34" i="43"/>
  <c r="L34" i="43"/>
  <c r="G34" i="43"/>
  <c r="AK33" i="43"/>
  <c r="AF33" i="43"/>
  <c r="AA33" i="43"/>
  <c r="Q33" i="43"/>
  <c r="L33" i="43"/>
  <c r="AK32" i="43"/>
  <c r="AF32" i="43"/>
  <c r="AA32" i="43"/>
  <c r="V32" i="43"/>
  <c r="Q32" i="43"/>
  <c r="L32" i="43"/>
  <c r="G32" i="43"/>
  <c r="B32" i="43"/>
  <c r="AK31" i="43"/>
  <c r="AF31" i="43"/>
  <c r="AA31" i="43"/>
  <c r="V31" i="43"/>
  <c r="Q31" i="43"/>
  <c r="L31" i="43"/>
  <c r="G31" i="43"/>
  <c r="B31" i="43"/>
  <c r="AK30" i="43"/>
  <c r="AF30" i="43"/>
  <c r="AA30" i="43"/>
  <c r="V30" i="43"/>
  <c r="L30" i="43"/>
  <c r="G30" i="43"/>
  <c r="B30" i="43"/>
  <c r="AK29" i="43"/>
  <c r="AF29" i="43"/>
  <c r="V29" i="43"/>
  <c r="Q29" i="43"/>
  <c r="L29" i="43"/>
  <c r="G29" i="43"/>
  <c r="B29" i="43"/>
  <c r="AK28" i="43"/>
  <c r="AF28" i="43"/>
  <c r="AA28" i="43"/>
  <c r="Q28" i="43"/>
  <c r="L28" i="43"/>
  <c r="B28" i="43"/>
  <c r="AK27" i="43"/>
  <c r="AF27" i="43"/>
  <c r="AA27" i="43"/>
  <c r="V27" i="43"/>
  <c r="Q27" i="43"/>
  <c r="L27" i="43"/>
  <c r="G27" i="43"/>
  <c r="B27" i="43"/>
  <c r="AK26" i="43"/>
  <c r="AF26" i="43"/>
  <c r="AA26" i="43"/>
  <c r="V26" i="43"/>
  <c r="Q26" i="43"/>
  <c r="L26" i="43"/>
  <c r="G26" i="43"/>
  <c r="B26" i="43"/>
  <c r="AK25" i="43"/>
  <c r="AF25" i="43"/>
  <c r="AA25" i="43"/>
  <c r="V25" i="43"/>
  <c r="Q25" i="43"/>
  <c r="L25" i="43"/>
  <c r="G25" i="43"/>
  <c r="B25" i="43"/>
  <c r="AK24" i="43"/>
  <c r="AF24" i="43"/>
  <c r="AA24" i="43"/>
  <c r="V24" i="43"/>
  <c r="Q24" i="43"/>
  <c r="L24" i="43"/>
  <c r="G24" i="43"/>
  <c r="B24" i="43"/>
  <c r="AK23" i="43"/>
  <c r="AF23" i="43"/>
  <c r="AA23" i="43"/>
  <c r="V23" i="43"/>
  <c r="L23" i="43"/>
  <c r="G23" i="43"/>
  <c r="B23" i="43"/>
  <c r="AK22" i="43"/>
  <c r="AF22" i="43"/>
  <c r="AA22" i="43"/>
  <c r="V22" i="43"/>
  <c r="Q22" i="43"/>
  <c r="L22" i="43"/>
  <c r="G22" i="43"/>
  <c r="B22" i="43"/>
  <c r="AK21" i="43"/>
  <c r="AF21" i="43"/>
  <c r="AA21" i="43"/>
  <c r="V21" i="43"/>
  <c r="Q21" i="43"/>
  <c r="B21" i="43"/>
  <c r="AF20" i="43"/>
  <c r="AA20" i="43"/>
  <c r="V20" i="43"/>
  <c r="Q20" i="43"/>
  <c r="L20" i="43"/>
  <c r="G20" i="43"/>
  <c r="B20" i="43"/>
  <c r="B7" i="43" s="1"/>
  <c r="AK19" i="43"/>
  <c r="AF19" i="43"/>
  <c r="AA19" i="43"/>
  <c r="V19" i="43"/>
  <c r="Q19" i="43"/>
  <c r="L19" i="43"/>
  <c r="G19" i="43"/>
  <c r="AK18" i="43"/>
  <c r="AF18" i="43"/>
  <c r="AA18" i="43"/>
  <c r="V18" i="43"/>
  <c r="Q18" i="43"/>
  <c r="L18" i="43"/>
  <c r="G18" i="43"/>
  <c r="AK17" i="43"/>
  <c r="AF17" i="43"/>
  <c r="V17" i="43"/>
  <c r="Q17" i="43"/>
  <c r="L17" i="43"/>
  <c r="G17" i="43"/>
  <c r="AK16" i="43"/>
  <c r="AF16" i="43"/>
  <c r="AA16" i="43"/>
  <c r="V16" i="43"/>
  <c r="L16" i="43"/>
  <c r="G16" i="43"/>
  <c r="B16" i="43"/>
  <c r="AK15" i="43"/>
  <c r="AF15" i="43"/>
  <c r="AA15" i="43"/>
  <c r="V15" i="43"/>
  <c r="Q15" i="43"/>
  <c r="L15" i="43"/>
  <c r="G15" i="43"/>
  <c r="B15" i="43"/>
  <c r="AK14" i="43"/>
  <c r="AF14" i="43"/>
  <c r="AA14" i="43"/>
  <c r="V14" i="43"/>
  <c r="Q14" i="43"/>
  <c r="L14" i="43"/>
  <c r="G14" i="43"/>
  <c r="B14" i="43"/>
  <c r="AK13" i="43"/>
  <c r="AF13" i="43"/>
  <c r="AA13" i="43"/>
  <c r="V13" i="43"/>
  <c r="Q13" i="43"/>
  <c r="L13" i="43"/>
  <c r="B13" i="43"/>
  <c r="AK12" i="43"/>
  <c r="AF12" i="43"/>
  <c r="AA12" i="43"/>
  <c r="V12" i="43"/>
  <c r="Q12" i="43"/>
  <c r="L12" i="43"/>
  <c r="G12" i="43"/>
  <c r="B12" i="43"/>
  <c r="AK11" i="43"/>
  <c r="AF11" i="43"/>
  <c r="AA11" i="43"/>
  <c r="V11" i="43"/>
  <c r="Q11" i="43"/>
  <c r="G11" i="43"/>
  <c r="B11" i="43"/>
  <c r="AK10" i="43"/>
  <c r="AF10" i="43"/>
  <c r="AA10" i="43"/>
  <c r="Q10" i="43"/>
  <c r="L10" i="43"/>
  <c r="G10" i="43"/>
  <c r="AK9" i="43"/>
  <c r="AF9" i="43"/>
  <c r="AA9" i="43"/>
  <c r="V9" i="43"/>
  <c r="L9" i="43"/>
  <c r="G9" i="43"/>
  <c r="AK8" i="43"/>
  <c r="AF8" i="43"/>
  <c r="AA8" i="43"/>
  <c r="V8" i="43"/>
  <c r="Q8" i="43"/>
  <c r="L8" i="43"/>
  <c r="G8" i="43"/>
  <c r="AK7" i="43"/>
  <c r="AF7" i="43"/>
  <c r="AA7" i="43"/>
  <c r="V7" i="43"/>
  <c r="Q7" i="43"/>
  <c r="L7" i="43"/>
  <c r="G7" i="43"/>
  <c r="AK6" i="43"/>
  <c r="AF6" i="43"/>
  <c r="AA6" i="43"/>
  <c r="V6" i="43"/>
  <c r="Q6" i="43"/>
  <c r="L6" i="43"/>
  <c r="G6" i="43"/>
  <c r="AK5" i="43"/>
  <c r="AF5" i="43"/>
  <c r="AA5" i="43"/>
  <c r="V5" i="43"/>
  <c r="Q5" i="43"/>
  <c r="L5" i="43"/>
  <c r="G5" i="43"/>
  <c r="AK4" i="43"/>
  <c r="AF4" i="43"/>
  <c r="AA4" i="43"/>
  <c r="V4" i="43"/>
  <c r="Q4" i="43"/>
  <c r="L4" i="43"/>
  <c r="G4" i="43"/>
  <c r="B4" i="43"/>
  <c r="V70" i="42"/>
  <c r="V69" i="42"/>
  <c r="V68" i="42"/>
  <c r="V65" i="42"/>
  <c r="AF64" i="42"/>
  <c r="V64" i="42"/>
  <c r="AF63" i="42"/>
  <c r="V63" i="42"/>
  <c r="AF62" i="42"/>
  <c r="V62" i="42"/>
  <c r="L62" i="42"/>
  <c r="AF61" i="42"/>
  <c r="L61" i="42"/>
  <c r="AF60" i="42"/>
  <c r="V60" i="42"/>
  <c r="L60" i="42"/>
  <c r="AF59" i="42"/>
  <c r="AA59" i="42"/>
  <c r="V59" i="42"/>
  <c r="L59" i="42"/>
  <c r="AK58" i="42"/>
  <c r="AF58" i="42"/>
  <c r="AA58" i="42"/>
  <c r="V58" i="42"/>
  <c r="L58" i="42"/>
  <c r="AK57" i="42"/>
  <c r="AF57" i="42"/>
  <c r="AA57" i="42"/>
  <c r="V57" i="42"/>
  <c r="L57" i="42"/>
  <c r="AK56" i="42"/>
  <c r="AF56" i="42"/>
  <c r="AA56" i="42"/>
  <c r="V56" i="42"/>
  <c r="L56" i="42"/>
  <c r="AK55" i="42"/>
  <c r="AF55" i="42"/>
  <c r="AA55" i="42"/>
  <c r="Q55" i="42"/>
  <c r="L55" i="42"/>
  <c r="AK54" i="42"/>
  <c r="AF54" i="42"/>
  <c r="AA54" i="42"/>
  <c r="V54" i="42"/>
  <c r="Q54" i="42"/>
  <c r="L54" i="42"/>
  <c r="AK53" i="42"/>
  <c r="AF53" i="42"/>
  <c r="AA53" i="42"/>
  <c r="V53" i="42"/>
  <c r="Q53" i="42"/>
  <c r="L53" i="42"/>
  <c r="AK52" i="42"/>
  <c r="AF52" i="42"/>
  <c r="AA52" i="42"/>
  <c r="V52" i="42"/>
  <c r="Q52" i="42"/>
  <c r="L52" i="42"/>
  <c r="AK51" i="42"/>
  <c r="AF51" i="42"/>
  <c r="AA51" i="42"/>
  <c r="V51" i="42"/>
  <c r="Q51" i="42"/>
  <c r="L51" i="42"/>
  <c r="AK50" i="42"/>
  <c r="AF50" i="42"/>
  <c r="AA50" i="42"/>
  <c r="V50" i="42"/>
  <c r="L50" i="42"/>
  <c r="AK49" i="42"/>
  <c r="AF49" i="42"/>
  <c r="AA49" i="42"/>
  <c r="Q49" i="42"/>
  <c r="L49" i="42"/>
  <c r="AK48" i="42"/>
  <c r="AF48" i="42"/>
  <c r="AA48" i="42"/>
  <c r="V48" i="42"/>
  <c r="Q48" i="42"/>
  <c r="AK47" i="42"/>
  <c r="AF47" i="42"/>
  <c r="AA47" i="42"/>
  <c r="V47" i="42"/>
  <c r="Q47" i="42"/>
  <c r="L47" i="42"/>
  <c r="G47" i="42"/>
  <c r="AK46" i="42"/>
  <c r="AF46" i="42"/>
  <c r="AA46" i="42"/>
  <c r="V46" i="42"/>
  <c r="Q46" i="42"/>
  <c r="L46" i="42"/>
  <c r="G46" i="42"/>
  <c r="AK45" i="42"/>
  <c r="AF45" i="42"/>
  <c r="AA45" i="42"/>
  <c r="V45" i="42"/>
  <c r="Q45" i="42"/>
  <c r="L45" i="42"/>
  <c r="G45" i="42"/>
  <c r="AK44" i="42"/>
  <c r="AF44" i="42"/>
  <c r="AA44" i="42"/>
  <c r="V44" i="42"/>
  <c r="Q44" i="42"/>
  <c r="L44" i="42"/>
  <c r="G44" i="42"/>
  <c r="AK43" i="42"/>
  <c r="AF43" i="42"/>
  <c r="AA43" i="42"/>
  <c r="Q43" i="42"/>
  <c r="L43" i="42"/>
  <c r="G43" i="42"/>
  <c r="AK42" i="42"/>
  <c r="AF42" i="42"/>
  <c r="AA42" i="42"/>
  <c r="V42" i="42"/>
  <c r="L42" i="42"/>
  <c r="G42" i="42"/>
  <c r="AK41" i="42"/>
  <c r="AF41" i="42"/>
  <c r="AA41" i="42"/>
  <c r="V41" i="42"/>
  <c r="Q41" i="42"/>
  <c r="AK40" i="42"/>
  <c r="AF40" i="42"/>
  <c r="AA40" i="42"/>
  <c r="V40" i="42"/>
  <c r="Q40" i="42"/>
  <c r="L40" i="42"/>
  <c r="G40" i="42"/>
  <c r="AK39" i="42"/>
  <c r="AF39" i="42"/>
  <c r="AA39" i="42"/>
  <c r="V39" i="42"/>
  <c r="Q39" i="42"/>
  <c r="L39" i="42"/>
  <c r="G39" i="42"/>
  <c r="AA38" i="42"/>
  <c r="Q38" i="42"/>
  <c r="L38" i="42"/>
  <c r="G38" i="42"/>
  <c r="AK37" i="42"/>
  <c r="AF37" i="42"/>
  <c r="AA37" i="42"/>
  <c r="L37" i="42"/>
  <c r="G37" i="42"/>
  <c r="AK36" i="42"/>
  <c r="AF36" i="42"/>
  <c r="AA36" i="42"/>
  <c r="Q36" i="42"/>
  <c r="L36" i="42"/>
  <c r="G36" i="42"/>
  <c r="AK35" i="42"/>
  <c r="AF35" i="42"/>
  <c r="AA35" i="42"/>
  <c r="Q35" i="42"/>
  <c r="L35" i="42"/>
  <c r="G35" i="42"/>
  <c r="AK34" i="42"/>
  <c r="AF34" i="42"/>
  <c r="AA34" i="42"/>
  <c r="Q34" i="42"/>
  <c r="L34" i="42"/>
  <c r="G34" i="42"/>
  <c r="AK33" i="42"/>
  <c r="AF33" i="42"/>
  <c r="AA33" i="42"/>
  <c r="Q33" i="42"/>
  <c r="L33" i="42"/>
  <c r="AK32" i="42"/>
  <c r="AF32" i="42"/>
  <c r="AA32" i="42"/>
  <c r="V32" i="42"/>
  <c r="Q32" i="42"/>
  <c r="L32" i="42"/>
  <c r="G32" i="42"/>
  <c r="B32" i="42"/>
  <c r="AK31" i="42"/>
  <c r="AF31" i="42"/>
  <c r="AA31" i="42"/>
  <c r="V31" i="42"/>
  <c r="Q31" i="42"/>
  <c r="L31" i="42"/>
  <c r="G31" i="42"/>
  <c r="B31" i="42"/>
  <c r="AK30" i="42"/>
  <c r="AF30" i="42"/>
  <c r="AA30" i="42"/>
  <c r="V30" i="42"/>
  <c r="L30" i="42"/>
  <c r="G30" i="42"/>
  <c r="B30" i="42"/>
  <c r="AK29" i="42"/>
  <c r="AF29" i="42"/>
  <c r="V29" i="42"/>
  <c r="Q29" i="42"/>
  <c r="L29" i="42"/>
  <c r="G29" i="42"/>
  <c r="B29" i="42"/>
  <c r="AK28" i="42"/>
  <c r="AF28" i="42"/>
  <c r="AA28" i="42"/>
  <c r="Q28" i="42"/>
  <c r="L28" i="42"/>
  <c r="B28" i="42"/>
  <c r="AK27" i="42"/>
  <c r="AF27" i="42"/>
  <c r="AA27" i="42"/>
  <c r="V27" i="42"/>
  <c r="Q27" i="42"/>
  <c r="L27" i="42"/>
  <c r="G27" i="42"/>
  <c r="B27" i="42"/>
  <c r="AK26" i="42"/>
  <c r="AF26" i="42"/>
  <c r="AA26" i="42"/>
  <c r="V26" i="42"/>
  <c r="Q26" i="42"/>
  <c r="L26" i="42"/>
  <c r="G26" i="42"/>
  <c r="B26" i="42"/>
  <c r="AK25" i="42"/>
  <c r="AF25" i="42"/>
  <c r="AA25" i="42"/>
  <c r="V25" i="42"/>
  <c r="Q25" i="42"/>
  <c r="L25" i="42"/>
  <c r="G25" i="42"/>
  <c r="B25" i="42"/>
  <c r="AK24" i="42"/>
  <c r="AF24" i="42"/>
  <c r="AA24" i="42"/>
  <c r="V24" i="42"/>
  <c r="Q24" i="42"/>
  <c r="L24" i="42"/>
  <c r="G24" i="42"/>
  <c r="B24" i="42"/>
  <c r="AK23" i="42"/>
  <c r="AF23" i="42"/>
  <c r="AA23" i="42"/>
  <c r="V23" i="42"/>
  <c r="L23" i="42"/>
  <c r="G23" i="42"/>
  <c r="B23" i="42"/>
  <c r="AK22" i="42"/>
  <c r="AF22" i="42"/>
  <c r="AA22" i="42"/>
  <c r="V22" i="42"/>
  <c r="Q22" i="42"/>
  <c r="L22" i="42"/>
  <c r="G22" i="42"/>
  <c r="B22" i="42"/>
  <c r="AK21" i="42"/>
  <c r="AF21" i="42"/>
  <c r="AA21" i="42"/>
  <c r="V21" i="42"/>
  <c r="Q21" i="42"/>
  <c r="B21" i="42"/>
  <c r="AF20" i="42"/>
  <c r="AA20" i="42"/>
  <c r="V20" i="42"/>
  <c r="Q20" i="42"/>
  <c r="L20" i="42"/>
  <c r="G20" i="42"/>
  <c r="B20" i="42"/>
  <c r="B5" i="42" s="1"/>
  <c r="AK19" i="42"/>
  <c r="AF19" i="42"/>
  <c r="AA19" i="42"/>
  <c r="V19" i="42"/>
  <c r="Q19" i="42"/>
  <c r="L19" i="42"/>
  <c r="G19" i="42"/>
  <c r="AK18" i="42"/>
  <c r="AF18" i="42"/>
  <c r="AA18" i="42"/>
  <c r="V18" i="42"/>
  <c r="Q18" i="42"/>
  <c r="L18" i="42"/>
  <c r="G18" i="42"/>
  <c r="AK17" i="42"/>
  <c r="AF17" i="42"/>
  <c r="V17" i="42"/>
  <c r="Q17" i="42"/>
  <c r="L17" i="42"/>
  <c r="G17" i="42"/>
  <c r="AK16" i="42"/>
  <c r="AF16" i="42"/>
  <c r="AA16" i="42"/>
  <c r="V16" i="42"/>
  <c r="L16" i="42"/>
  <c r="G16" i="42"/>
  <c r="B16" i="42"/>
  <c r="AK15" i="42"/>
  <c r="AF15" i="42"/>
  <c r="AA15" i="42"/>
  <c r="V15" i="42"/>
  <c r="Q15" i="42"/>
  <c r="L15" i="42"/>
  <c r="G15" i="42"/>
  <c r="B15" i="42"/>
  <c r="AK14" i="42"/>
  <c r="AF14" i="42"/>
  <c r="AA14" i="42"/>
  <c r="V14" i="42"/>
  <c r="Q14" i="42"/>
  <c r="L14" i="42"/>
  <c r="G14" i="42"/>
  <c r="B14" i="42"/>
  <c r="AK13" i="42"/>
  <c r="AF13" i="42"/>
  <c r="AA13" i="42"/>
  <c r="V13" i="42"/>
  <c r="Q13" i="42"/>
  <c r="L13" i="42"/>
  <c r="B13" i="42"/>
  <c r="AK12" i="42"/>
  <c r="AF12" i="42"/>
  <c r="AA12" i="42"/>
  <c r="V12" i="42"/>
  <c r="Q12" i="42"/>
  <c r="L12" i="42"/>
  <c r="G12" i="42"/>
  <c r="B12" i="42"/>
  <c r="AK11" i="42"/>
  <c r="AF11" i="42"/>
  <c r="AA11" i="42"/>
  <c r="V11" i="42"/>
  <c r="Q11" i="42"/>
  <c r="G11" i="42"/>
  <c r="B11" i="42"/>
  <c r="AK10" i="42"/>
  <c r="AF10" i="42"/>
  <c r="AA10" i="42"/>
  <c r="Q10" i="42"/>
  <c r="L10" i="42"/>
  <c r="G10" i="42"/>
  <c r="AK9" i="42"/>
  <c r="AF9" i="42"/>
  <c r="AA9" i="42"/>
  <c r="V9" i="42"/>
  <c r="L9" i="42"/>
  <c r="G9" i="42"/>
  <c r="AK8" i="42"/>
  <c r="AF8" i="42"/>
  <c r="AA8" i="42"/>
  <c r="V8" i="42"/>
  <c r="Q8" i="42"/>
  <c r="L8" i="42"/>
  <c r="G8" i="42"/>
  <c r="AK7" i="42"/>
  <c r="AF7" i="42"/>
  <c r="AA7" i="42"/>
  <c r="V7" i="42"/>
  <c r="Q7" i="42"/>
  <c r="L7" i="42"/>
  <c r="G7" i="42"/>
  <c r="AK6" i="42"/>
  <c r="AF6" i="42"/>
  <c r="AA6" i="42"/>
  <c r="V6" i="42"/>
  <c r="Q6" i="42"/>
  <c r="L6" i="42"/>
  <c r="G6" i="42"/>
  <c r="AK5" i="42"/>
  <c r="AF5" i="42"/>
  <c r="AA5" i="42"/>
  <c r="V5" i="42"/>
  <c r="Q5" i="42"/>
  <c r="L5" i="42"/>
  <c r="G5" i="42"/>
  <c r="AK4" i="42"/>
  <c r="AF4" i="42"/>
  <c r="AA4" i="42"/>
  <c r="V4" i="42"/>
  <c r="Q4" i="42"/>
  <c r="L4" i="42"/>
  <c r="G4" i="42"/>
  <c r="B4" i="42"/>
  <c r="V70" i="41"/>
  <c r="V69" i="41"/>
  <c r="V68" i="41"/>
  <c r="V65" i="41"/>
  <c r="AF64" i="41"/>
  <c r="V64" i="41"/>
  <c r="AF63" i="41"/>
  <c r="V63" i="41"/>
  <c r="AF62" i="41"/>
  <c r="V62" i="41"/>
  <c r="L62" i="41"/>
  <c r="AF61" i="41"/>
  <c r="L61" i="41"/>
  <c r="AF60" i="41"/>
  <c r="V60" i="41"/>
  <c r="L60" i="41"/>
  <c r="AF59" i="41"/>
  <c r="AA59" i="41"/>
  <c r="V59" i="41"/>
  <c r="L59" i="41"/>
  <c r="AK58" i="41"/>
  <c r="AF58" i="41"/>
  <c r="AA58" i="41"/>
  <c r="V58" i="41"/>
  <c r="L58" i="41"/>
  <c r="AK57" i="41"/>
  <c r="AF57" i="41"/>
  <c r="AA57" i="41"/>
  <c r="V57" i="41"/>
  <c r="L57" i="41"/>
  <c r="AK56" i="41"/>
  <c r="AF56" i="41"/>
  <c r="AA56" i="41"/>
  <c r="V56" i="41"/>
  <c r="L56" i="41"/>
  <c r="AK55" i="41"/>
  <c r="AF55" i="41"/>
  <c r="AA55" i="41"/>
  <c r="Q55" i="41"/>
  <c r="L55" i="41"/>
  <c r="AK54" i="41"/>
  <c r="AF54" i="41"/>
  <c r="AA54" i="41"/>
  <c r="V54" i="41"/>
  <c r="Q54" i="41"/>
  <c r="L54" i="41"/>
  <c r="AK53" i="41"/>
  <c r="AF53" i="41"/>
  <c r="AA53" i="41"/>
  <c r="V53" i="41"/>
  <c r="Q53" i="41"/>
  <c r="L53" i="41"/>
  <c r="AK52" i="41"/>
  <c r="AF52" i="41"/>
  <c r="AA52" i="41"/>
  <c r="V52" i="41"/>
  <c r="Q52" i="41"/>
  <c r="L52" i="41"/>
  <c r="AK51" i="41"/>
  <c r="AF51" i="41"/>
  <c r="AA51" i="41"/>
  <c r="V51" i="41"/>
  <c r="Q51" i="41"/>
  <c r="L51" i="41"/>
  <c r="AK50" i="41"/>
  <c r="AF50" i="41"/>
  <c r="AA50" i="41"/>
  <c r="V50" i="41"/>
  <c r="L50" i="41"/>
  <c r="AK49" i="41"/>
  <c r="AF49" i="41"/>
  <c r="AA49" i="41"/>
  <c r="Q49" i="41"/>
  <c r="L49" i="41"/>
  <c r="AK48" i="41"/>
  <c r="AF48" i="41"/>
  <c r="AA48" i="41"/>
  <c r="V48" i="41"/>
  <c r="Q48" i="41"/>
  <c r="AK47" i="41"/>
  <c r="AF47" i="41"/>
  <c r="AA47" i="41"/>
  <c r="V47" i="41"/>
  <c r="Q47" i="41"/>
  <c r="L47" i="41"/>
  <c r="G47" i="41"/>
  <c r="AK46" i="41"/>
  <c r="AF46" i="41"/>
  <c r="AA46" i="41"/>
  <c r="V46" i="41"/>
  <c r="Q46" i="41"/>
  <c r="L46" i="41"/>
  <c r="G46" i="41"/>
  <c r="AK45" i="41"/>
  <c r="AF45" i="41"/>
  <c r="AA45" i="41"/>
  <c r="V45" i="41"/>
  <c r="Q45" i="41"/>
  <c r="L45" i="41"/>
  <c r="G45" i="41"/>
  <c r="AK44" i="41"/>
  <c r="AF44" i="41"/>
  <c r="AA44" i="41"/>
  <c r="V44" i="41"/>
  <c r="Q44" i="41"/>
  <c r="L44" i="41"/>
  <c r="G44" i="41"/>
  <c r="AK43" i="41"/>
  <c r="AF43" i="41"/>
  <c r="AA43" i="41"/>
  <c r="Q43" i="41"/>
  <c r="L43" i="41"/>
  <c r="G43" i="41"/>
  <c r="AK42" i="41"/>
  <c r="AF42" i="41"/>
  <c r="AA42" i="41"/>
  <c r="V42" i="41"/>
  <c r="L42" i="41"/>
  <c r="G42" i="41"/>
  <c r="AK41" i="41"/>
  <c r="AF41" i="41"/>
  <c r="AA41" i="41"/>
  <c r="V41" i="41"/>
  <c r="Q41" i="41"/>
  <c r="AK40" i="41"/>
  <c r="AF40" i="41"/>
  <c r="AA40" i="41"/>
  <c r="V40" i="41"/>
  <c r="Q40" i="41"/>
  <c r="L40" i="41"/>
  <c r="G40" i="41"/>
  <c r="AK39" i="41"/>
  <c r="AF39" i="41"/>
  <c r="AA39" i="41"/>
  <c r="V39" i="41"/>
  <c r="Q39" i="41"/>
  <c r="L39" i="41"/>
  <c r="G39" i="41"/>
  <c r="AA38" i="41"/>
  <c r="Q38" i="41"/>
  <c r="L38" i="41"/>
  <c r="G38" i="41"/>
  <c r="AK37" i="41"/>
  <c r="AF37" i="41"/>
  <c r="AA37" i="41"/>
  <c r="L37" i="41"/>
  <c r="G37" i="41"/>
  <c r="AK36" i="41"/>
  <c r="AF36" i="41"/>
  <c r="AA36" i="41"/>
  <c r="Q36" i="41"/>
  <c r="L36" i="41"/>
  <c r="G36" i="41"/>
  <c r="AK35" i="41"/>
  <c r="AF35" i="41"/>
  <c r="AA35" i="41"/>
  <c r="Q35" i="41"/>
  <c r="L35" i="41"/>
  <c r="G35" i="41"/>
  <c r="AK34" i="41"/>
  <c r="AF34" i="41"/>
  <c r="AA34" i="41"/>
  <c r="Q34" i="41"/>
  <c r="L34" i="41"/>
  <c r="G34" i="41"/>
  <c r="AK33" i="41"/>
  <c r="AF33" i="41"/>
  <c r="AA33" i="41"/>
  <c r="Q33" i="41"/>
  <c r="L33" i="41"/>
  <c r="AK32" i="41"/>
  <c r="AF32" i="41"/>
  <c r="AA32" i="41"/>
  <c r="V32" i="41"/>
  <c r="Q32" i="41"/>
  <c r="L32" i="41"/>
  <c r="G32" i="41"/>
  <c r="B32" i="41"/>
  <c r="AK31" i="41"/>
  <c r="AF31" i="41"/>
  <c r="AA31" i="41"/>
  <c r="V31" i="41"/>
  <c r="Q31" i="41"/>
  <c r="L31" i="41"/>
  <c r="G31" i="41"/>
  <c r="B31" i="41"/>
  <c r="AK30" i="41"/>
  <c r="AF30" i="41"/>
  <c r="AA30" i="41"/>
  <c r="V30" i="41"/>
  <c r="L30" i="41"/>
  <c r="G30" i="41"/>
  <c r="B30" i="41"/>
  <c r="AK29" i="41"/>
  <c r="AF29" i="41"/>
  <c r="V29" i="41"/>
  <c r="Q29" i="41"/>
  <c r="L29" i="41"/>
  <c r="G29" i="41"/>
  <c r="B29" i="41"/>
  <c r="AK28" i="41"/>
  <c r="AF28" i="41"/>
  <c r="AA28" i="41"/>
  <c r="Q28" i="41"/>
  <c r="L28" i="41"/>
  <c r="B28" i="41"/>
  <c r="AK27" i="41"/>
  <c r="AF27" i="41"/>
  <c r="AA27" i="41"/>
  <c r="V27" i="41"/>
  <c r="Q27" i="41"/>
  <c r="L27" i="41"/>
  <c r="G27" i="41"/>
  <c r="B27" i="41"/>
  <c r="AK26" i="41"/>
  <c r="AF26" i="41"/>
  <c r="AA26" i="41"/>
  <c r="V26" i="41"/>
  <c r="Q26" i="41"/>
  <c r="L26" i="41"/>
  <c r="G26" i="41"/>
  <c r="B26" i="41"/>
  <c r="AK25" i="41"/>
  <c r="AF25" i="41"/>
  <c r="AA25" i="41"/>
  <c r="V25" i="41"/>
  <c r="Q25" i="41"/>
  <c r="L25" i="41"/>
  <c r="G25" i="41"/>
  <c r="B25" i="41"/>
  <c r="AK24" i="41"/>
  <c r="AF24" i="41"/>
  <c r="AA24" i="41"/>
  <c r="V24" i="41"/>
  <c r="Q24" i="41"/>
  <c r="L24" i="41"/>
  <c r="G24" i="41"/>
  <c r="B24" i="41"/>
  <c r="AK23" i="41"/>
  <c r="AF23" i="41"/>
  <c r="AA23" i="41"/>
  <c r="V23" i="41"/>
  <c r="L23" i="41"/>
  <c r="G23" i="41"/>
  <c r="B23" i="41"/>
  <c r="AK22" i="41"/>
  <c r="AF22" i="41"/>
  <c r="AA22" i="41"/>
  <c r="V22" i="41"/>
  <c r="Q22" i="41"/>
  <c r="L22" i="41"/>
  <c r="G22" i="41"/>
  <c r="B22" i="41"/>
  <c r="AK21" i="41"/>
  <c r="AF21" i="41"/>
  <c r="AA21" i="41"/>
  <c r="V21" i="41"/>
  <c r="Q21" i="41"/>
  <c r="B21" i="41"/>
  <c r="B7" i="41" s="1"/>
  <c r="AF20" i="41"/>
  <c r="AA20" i="41"/>
  <c r="V20" i="41"/>
  <c r="Q20" i="41"/>
  <c r="L20" i="41"/>
  <c r="G20" i="41"/>
  <c r="B20" i="41"/>
  <c r="AK19" i="41"/>
  <c r="AF19" i="41"/>
  <c r="AA19" i="41"/>
  <c r="V19" i="41"/>
  <c r="Q19" i="41"/>
  <c r="L19" i="41"/>
  <c r="G19" i="41"/>
  <c r="AK18" i="41"/>
  <c r="AF18" i="41"/>
  <c r="AA18" i="41"/>
  <c r="V18" i="41"/>
  <c r="Q18" i="41"/>
  <c r="L18" i="41"/>
  <c r="G18" i="41"/>
  <c r="AK17" i="41"/>
  <c r="AF17" i="41"/>
  <c r="V17" i="41"/>
  <c r="Q17" i="41"/>
  <c r="L17" i="41"/>
  <c r="G17" i="41"/>
  <c r="AK16" i="41"/>
  <c r="AF16" i="41"/>
  <c r="AA16" i="41"/>
  <c r="V16" i="41"/>
  <c r="L16" i="41"/>
  <c r="G16" i="41"/>
  <c r="B16" i="41"/>
  <c r="AK15" i="41"/>
  <c r="AF15" i="41"/>
  <c r="AA15" i="41"/>
  <c r="V15" i="41"/>
  <c r="Q15" i="41"/>
  <c r="L15" i="41"/>
  <c r="G15" i="41"/>
  <c r="B15" i="41"/>
  <c r="AK14" i="41"/>
  <c r="AF14" i="41"/>
  <c r="AA14" i="41"/>
  <c r="V14" i="41"/>
  <c r="Q14" i="41"/>
  <c r="L14" i="41"/>
  <c r="G14" i="41"/>
  <c r="B14" i="41"/>
  <c r="AK13" i="41"/>
  <c r="AF13" i="41"/>
  <c r="AA13" i="41"/>
  <c r="V13" i="41"/>
  <c r="Q13" i="41"/>
  <c r="L13" i="41"/>
  <c r="B13" i="41"/>
  <c r="AK12" i="41"/>
  <c r="AF12" i="41"/>
  <c r="AA12" i="41"/>
  <c r="V12" i="41"/>
  <c r="Q12" i="41"/>
  <c r="L12" i="41"/>
  <c r="G12" i="41"/>
  <c r="B12" i="41"/>
  <c r="AK11" i="41"/>
  <c r="AF11" i="41"/>
  <c r="AA11" i="41"/>
  <c r="V11" i="41"/>
  <c r="Q11" i="41"/>
  <c r="G11" i="41"/>
  <c r="B11" i="41"/>
  <c r="B5" i="41" s="1"/>
  <c r="AK10" i="41"/>
  <c r="AF10" i="41"/>
  <c r="AA10" i="41"/>
  <c r="Q10" i="41"/>
  <c r="L10" i="41"/>
  <c r="G10" i="41"/>
  <c r="AK9" i="41"/>
  <c r="AF9" i="41"/>
  <c r="AA9" i="41"/>
  <c r="V9" i="41"/>
  <c r="L9" i="41"/>
  <c r="G9" i="41"/>
  <c r="AK8" i="41"/>
  <c r="AF8" i="41"/>
  <c r="AA8" i="41"/>
  <c r="V8" i="41"/>
  <c r="Q8" i="41"/>
  <c r="L8" i="41"/>
  <c r="G8" i="41"/>
  <c r="AK7" i="41"/>
  <c r="AF7" i="41"/>
  <c r="AA7" i="41"/>
  <c r="V7" i="41"/>
  <c r="Q7" i="41"/>
  <c r="L7" i="41"/>
  <c r="G7" i="41"/>
  <c r="AK6" i="41"/>
  <c r="AF6" i="41"/>
  <c r="AA6" i="41"/>
  <c r="V6" i="41"/>
  <c r="Q6" i="41"/>
  <c r="L6" i="41"/>
  <c r="G6" i="41"/>
  <c r="AK5" i="41"/>
  <c r="AF5" i="41"/>
  <c r="AA5" i="41"/>
  <c r="V5" i="41"/>
  <c r="Q5" i="41"/>
  <c r="L5" i="41"/>
  <c r="G5" i="41"/>
  <c r="AK4" i="41"/>
  <c r="AF4" i="41"/>
  <c r="AA4" i="41"/>
  <c r="V4" i="41"/>
  <c r="Q4" i="41"/>
  <c r="L4" i="41"/>
  <c r="G4" i="41"/>
  <c r="B4" i="41"/>
  <c r="V70" i="40"/>
  <c r="V69" i="40"/>
  <c r="V68" i="40"/>
  <c r="V65" i="40"/>
  <c r="AF64" i="40"/>
  <c r="V64" i="40"/>
  <c r="AF63" i="40"/>
  <c r="V63" i="40"/>
  <c r="AF62" i="40"/>
  <c r="V62" i="40"/>
  <c r="L62" i="40"/>
  <c r="AF61" i="40"/>
  <c r="L61" i="40"/>
  <c r="AF60" i="40"/>
  <c r="V60" i="40"/>
  <c r="L60" i="40"/>
  <c r="AF59" i="40"/>
  <c r="AA59" i="40"/>
  <c r="V59" i="40"/>
  <c r="L59" i="40"/>
  <c r="AK58" i="40"/>
  <c r="AF58" i="40"/>
  <c r="AA58" i="40"/>
  <c r="V58" i="40"/>
  <c r="L58" i="40"/>
  <c r="AK57" i="40"/>
  <c r="AF57" i="40"/>
  <c r="AA57" i="40"/>
  <c r="V57" i="40"/>
  <c r="L57" i="40"/>
  <c r="AK56" i="40"/>
  <c r="AF56" i="40"/>
  <c r="AA56" i="40"/>
  <c r="V56" i="40"/>
  <c r="L56" i="40"/>
  <c r="AK55" i="40"/>
  <c r="AF55" i="40"/>
  <c r="AA55" i="40"/>
  <c r="Q55" i="40"/>
  <c r="L55" i="40"/>
  <c r="AK54" i="40"/>
  <c r="AF54" i="40"/>
  <c r="AA54" i="40"/>
  <c r="V54" i="40"/>
  <c r="Q54" i="40"/>
  <c r="L54" i="40"/>
  <c r="AK53" i="40"/>
  <c r="AF53" i="40"/>
  <c r="AA53" i="40"/>
  <c r="V53" i="40"/>
  <c r="Q53" i="40"/>
  <c r="L53" i="40"/>
  <c r="AK52" i="40"/>
  <c r="AF52" i="40"/>
  <c r="AA52" i="40"/>
  <c r="V52" i="40"/>
  <c r="Q52" i="40"/>
  <c r="L52" i="40"/>
  <c r="AK51" i="40"/>
  <c r="AF51" i="40"/>
  <c r="AA51" i="40"/>
  <c r="V51" i="40"/>
  <c r="Q51" i="40"/>
  <c r="L51" i="40"/>
  <c r="AK50" i="40"/>
  <c r="AF50" i="40"/>
  <c r="AA50" i="40"/>
  <c r="V50" i="40"/>
  <c r="L50" i="40"/>
  <c r="AK49" i="40"/>
  <c r="AF49" i="40"/>
  <c r="AA49" i="40"/>
  <c r="Q49" i="40"/>
  <c r="L49" i="40"/>
  <c r="AK48" i="40"/>
  <c r="AF48" i="40"/>
  <c r="AA48" i="40"/>
  <c r="V48" i="40"/>
  <c r="Q48" i="40"/>
  <c r="AK47" i="40"/>
  <c r="AF47" i="40"/>
  <c r="AA47" i="40"/>
  <c r="V47" i="40"/>
  <c r="Q47" i="40"/>
  <c r="L47" i="40"/>
  <c r="G47" i="40"/>
  <c r="AK46" i="40"/>
  <c r="AF46" i="40"/>
  <c r="AA46" i="40"/>
  <c r="V46" i="40"/>
  <c r="Q46" i="40"/>
  <c r="L46" i="40"/>
  <c r="G46" i="40"/>
  <c r="AK45" i="40"/>
  <c r="AF45" i="40"/>
  <c r="AA45" i="40"/>
  <c r="V45" i="40"/>
  <c r="Q45" i="40"/>
  <c r="L45" i="40"/>
  <c r="G45" i="40"/>
  <c r="AK44" i="40"/>
  <c r="AF44" i="40"/>
  <c r="AA44" i="40"/>
  <c r="V44" i="40"/>
  <c r="Q44" i="40"/>
  <c r="L44" i="40"/>
  <c r="G44" i="40"/>
  <c r="AK43" i="40"/>
  <c r="AF43" i="40"/>
  <c r="AA43" i="40"/>
  <c r="Q43" i="40"/>
  <c r="L43" i="40"/>
  <c r="G43" i="40"/>
  <c r="AK42" i="40"/>
  <c r="AF42" i="40"/>
  <c r="AA42" i="40"/>
  <c r="V42" i="40"/>
  <c r="L42" i="40"/>
  <c r="G42" i="40"/>
  <c r="AK41" i="40"/>
  <c r="AF41" i="40"/>
  <c r="AA41" i="40"/>
  <c r="V41" i="40"/>
  <c r="Q41" i="40"/>
  <c r="AK40" i="40"/>
  <c r="AF40" i="40"/>
  <c r="AA40" i="40"/>
  <c r="V40" i="40"/>
  <c r="Q40" i="40"/>
  <c r="L40" i="40"/>
  <c r="G40" i="40"/>
  <c r="AK39" i="40"/>
  <c r="AF39" i="40"/>
  <c r="AA39" i="40"/>
  <c r="V39" i="40"/>
  <c r="Q39" i="40"/>
  <c r="L39" i="40"/>
  <c r="G39" i="40"/>
  <c r="AA38" i="40"/>
  <c r="Q38" i="40"/>
  <c r="L38" i="40"/>
  <c r="G38" i="40"/>
  <c r="AK37" i="40"/>
  <c r="AF37" i="40"/>
  <c r="AA37" i="40"/>
  <c r="L37" i="40"/>
  <c r="G37" i="40"/>
  <c r="AK36" i="40"/>
  <c r="AF36" i="40"/>
  <c r="AA36" i="40"/>
  <c r="Q36" i="40"/>
  <c r="L36" i="40"/>
  <c r="G36" i="40"/>
  <c r="AK35" i="40"/>
  <c r="AF35" i="40"/>
  <c r="AA35" i="40"/>
  <c r="Q35" i="40"/>
  <c r="L35" i="40"/>
  <c r="G35" i="40"/>
  <c r="AK34" i="40"/>
  <c r="AF34" i="40"/>
  <c r="AA34" i="40"/>
  <c r="Q34" i="40"/>
  <c r="L34" i="40"/>
  <c r="G34" i="40"/>
  <c r="AK33" i="40"/>
  <c r="AF33" i="40"/>
  <c r="AA33" i="40"/>
  <c r="Q33" i="40"/>
  <c r="L33" i="40"/>
  <c r="AK32" i="40"/>
  <c r="AF32" i="40"/>
  <c r="AA32" i="40"/>
  <c r="V32" i="40"/>
  <c r="Q32" i="40"/>
  <c r="L32" i="40"/>
  <c r="G32" i="40"/>
  <c r="B32" i="40"/>
  <c r="AK31" i="40"/>
  <c r="AF31" i="40"/>
  <c r="AA31" i="40"/>
  <c r="V31" i="40"/>
  <c r="Q31" i="40"/>
  <c r="L31" i="40"/>
  <c r="G31" i="40"/>
  <c r="B31" i="40"/>
  <c r="AK30" i="40"/>
  <c r="AF30" i="40"/>
  <c r="AA30" i="40"/>
  <c r="V30" i="40"/>
  <c r="L30" i="40"/>
  <c r="G30" i="40"/>
  <c r="B30" i="40"/>
  <c r="AK29" i="40"/>
  <c r="AF29" i="40"/>
  <c r="V29" i="40"/>
  <c r="Q29" i="40"/>
  <c r="L29" i="40"/>
  <c r="G29" i="40"/>
  <c r="B29" i="40"/>
  <c r="AK28" i="40"/>
  <c r="AF28" i="40"/>
  <c r="AA28" i="40"/>
  <c r="Q28" i="40"/>
  <c r="L28" i="40"/>
  <c r="B28" i="40"/>
  <c r="AK27" i="40"/>
  <c r="AF27" i="40"/>
  <c r="AA27" i="40"/>
  <c r="V27" i="40"/>
  <c r="Q27" i="40"/>
  <c r="L27" i="40"/>
  <c r="G27" i="40"/>
  <c r="B27" i="40"/>
  <c r="AK26" i="40"/>
  <c r="AF26" i="40"/>
  <c r="AA26" i="40"/>
  <c r="V26" i="40"/>
  <c r="Q26" i="40"/>
  <c r="L26" i="40"/>
  <c r="G26" i="40"/>
  <c r="B26" i="40"/>
  <c r="AK25" i="40"/>
  <c r="AF25" i="40"/>
  <c r="AA25" i="40"/>
  <c r="V25" i="40"/>
  <c r="Q25" i="40"/>
  <c r="L25" i="40"/>
  <c r="G25" i="40"/>
  <c r="B25" i="40"/>
  <c r="AK24" i="40"/>
  <c r="AF24" i="40"/>
  <c r="AA24" i="40"/>
  <c r="V24" i="40"/>
  <c r="Q24" i="40"/>
  <c r="L24" i="40"/>
  <c r="G24" i="40"/>
  <c r="B24" i="40"/>
  <c r="AK23" i="40"/>
  <c r="AF23" i="40"/>
  <c r="AA23" i="40"/>
  <c r="V23" i="40"/>
  <c r="L23" i="40"/>
  <c r="G23" i="40"/>
  <c r="B23" i="40"/>
  <c r="AK22" i="40"/>
  <c r="AF22" i="40"/>
  <c r="AA22" i="40"/>
  <c r="V22" i="40"/>
  <c r="Q22" i="40"/>
  <c r="L22" i="40"/>
  <c r="G22" i="40"/>
  <c r="B22" i="40"/>
  <c r="AK21" i="40"/>
  <c r="AF21" i="40"/>
  <c r="AA21" i="40"/>
  <c r="V21" i="40"/>
  <c r="Q21" i="40"/>
  <c r="B21" i="40"/>
  <c r="AF20" i="40"/>
  <c r="AA20" i="40"/>
  <c r="V20" i="40"/>
  <c r="Q20" i="40"/>
  <c r="L20" i="40"/>
  <c r="G20" i="40"/>
  <c r="B20" i="40"/>
  <c r="AK19" i="40"/>
  <c r="AF19" i="40"/>
  <c r="AA19" i="40"/>
  <c r="V19" i="40"/>
  <c r="Q19" i="40"/>
  <c r="L19" i="40"/>
  <c r="G19" i="40"/>
  <c r="AK18" i="40"/>
  <c r="AF18" i="40"/>
  <c r="AA18" i="40"/>
  <c r="V18" i="40"/>
  <c r="Q18" i="40"/>
  <c r="L18" i="40"/>
  <c r="G18" i="40"/>
  <c r="AK17" i="40"/>
  <c r="AF17" i="40"/>
  <c r="V17" i="40"/>
  <c r="Q17" i="40"/>
  <c r="L17" i="40"/>
  <c r="G17" i="40"/>
  <c r="AK16" i="40"/>
  <c r="AF16" i="40"/>
  <c r="AA16" i="40"/>
  <c r="V16" i="40"/>
  <c r="L16" i="40"/>
  <c r="G16" i="40"/>
  <c r="B16" i="40"/>
  <c r="AK15" i="40"/>
  <c r="AF15" i="40"/>
  <c r="AA15" i="40"/>
  <c r="V15" i="40"/>
  <c r="Q15" i="40"/>
  <c r="L15" i="40"/>
  <c r="G15" i="40"/>
  <c r="B15" i="40"/>
  <c r="AK14" i="40"/>
  <c r="AF14" i="40"/>
  <c r="AA14" i="40"/>
  <c r="V14" i="40"/>
  <c r="Q14" i="40"/>
  <c r="L14" i="40"/>
  <c r="G14" i="40"/>
  <c r="B14" i="40"/>
  <c r="AK13" i="40"/>
  <c r="AF13" i="40"/>
  <c r="AA13" i="40"/>
  <c r="V13" i="40"/>
  <c r="Q13" i="40"/>
  <c r="L13" i="40"/>
  <c r="B13" i="40"/>
  <c r="AK12" i="40"/>
  <c r="AF12" i="40"/>
  <c r="AA12" i="40"/>
  <c r="V12" i="40"/>
  <c r="Q12" i="40"/>
  <c r="L12" i="40"/>
  <c r="G12" i="40"/>
  <c r="B12" i="40"/>
  <c r="AK11" i="40"/>
  <c r="AF11" i="40"/>
  <c r="AA11" i="40"/>
  <c r="V11" i="40"/>
  <c r="Q11" i="40"/>
  <c r="G11" i="40"/>
  <c r="B11" i="40"/>
  <c r="AK10" i="40"/>
  <c r="AF10" i="40"/>
  <c r="AA10" i="40"/>
  <c r="Q10" i="40"/>
  <c r="L10" i="40"/>
  <c r="G10" i="40"/>
  <c r="AK9" i="40"/>
  <c r="AF9" i="40"/>
  <c r="AA9" i="40"/>
  <c r="V9" i="40"/>
  <c r="L9" i="40"/>
  <c r="G9" i="40"/>
  <c r="AK8" i="40"/>
  <c r="AF8" i="40"/>
  <c r="AA8" i="40"/>
  <c r="V8" i="40"/>
  <c r="Q8" i="40"/>
  <c r="L8" i="40"/>
  <c r="G8" i="40"/>
  <c r="AK7" i="40"/>
  <c r="AF7" i="40"/>
  <c r="AA7" i="40"/>
  <c r="V7" i="40"/>
  <c r="Q7" i="40"/>
  <c r="L7" i="40"/>
  <c r="G7" i="40"/>
  <c r="AK6" i="40"/>
  <c r="AF6" i="40"/>
  <c r="AA6" i="40"/>
  <c r="V6" i="40"/>
  <c r="Q6" i="40"/>
  <c r="L6" i="40"/>
  <c r="G6" i="40"/>
  <c r="AK5" i="40"/>
  <c r="AF5" i="40"/>
  <c r="AA5" i="40"/>
  <c r="V5" i="40"/>
  <c r="Q5" i="40"/>
  <c r="L5" i="40"/>
  <c r="G5" i="40"/>
  <c r="AK4" i="40"/>
  <c r="AF4" i="40"/>
  <c r="AA4" i="40"/>
  <c r="V4" i="40"/>
  <c r="Q4" i="40"/>
  <c r="L4" i="40"/>
  <c r="G4" i="40"/>
  <c r="B4" i="40"/>
  <c r="T70" i="61"/>
  <c r="S70" i="61"/>
  <c r="T69" i="61"/>
  <c r="S69" i="61"/>
  <c r="T68" i="61"/>
  <c r="S68" i="61"/>
  <c r="T67" i="61"/>
  <c r="S67" i="61"/>
  <c r="T66" i="61"/>
  <c r="T65" i="61"/>
  <c r="S65" i="61"/>
  <c r="AD64" i="61"/>
  <c r="AC64" i="61"/>
  <c r="T64" i="61"/>
  <c r="S64" i="61"/>
  <c r="AD63" i="61"/>
  <c r="AC63" i="61"/>
  <c r="T63" i="61"/>
  <c r="S63" i="61"/>
  <c r="AD62" i="61"/>
  <c r="AC62" i="61"/>
  <c r="T62" i="61"/>
  <c r="S62" i="61"/>
  <c r="K62" i="61"/>
  <c r="J62" i="61"/>
  <c r="AD61" i="61"/>
  <c r="AC61" i="61"/>
  <c r="T61" i="61"/>
  <c r="K61" i="61"/>
  <c r="J61" i="61"/>
  <c r="AD60" i="61"/>
  <c r="AC60" i="61"/>
  <c r="T60" i="61"/>
  <c r="S60" i="61"/>
  <c r="K60" i="61"/>
  <c r="J60" i="61"/>
  <c r="AD59" i="61"/>
  <c r="AC59" i="61"/>
  <c r="Y59" i="61"/>
  <c r="X59" i="61"/>
  <c r="T59" i="61"/>
  <c r="S59" i="61"/>
  <c r="K59" i="61"/>
  <c r="J59" i="61"/>
  <c r="AI58" i="61"/>
  <c r="AH58" i="61"/>
  <c r="AD58" i="61"/>
  <c r="AC58" i="61"/>
  <c r="Y58" i="61"/>
  <c r="X58" i="61"/>
  <c r="T58" i="61"/>
  <c r="S58" i="61"/>
  <c r="K58" i="61"/>
  <c r="J58" i="61"/>
  <c r="AI57" i="61"/>
  <c r="AH57" i="61"/>
  <c r="AD57" i="61"/>
  <c r="AC57" i="61"/>
  <c r="Y57" i="61"/>
  <c r="X57" i="61"/>
  <c r="T57" i="61"/>
  <c r="S57" i="61"/>
  <c r="K57" i="61"/>
  <c r="J57" i="61"/>
  <c r="AI56" i="61"/>
  <c r="AH56" i="61"/>
  <c r="AD56" i="61"/>
  <c r="AC56" i="61"/>
  <c r="Y56" i="61"/>
  <c r="X56" i="61"/>
  <c r="T56" i="61"/>
  <c r="S56" i="61"/>
  <c r="K56" i="61"/>
  <c r="J56" i="61"/>
  <c r="AI55" i="61"/>
  <c r="AH55" i="61"/>
  <c r="AD55" i="61"/>
  <c r="AC55" i="61"/>
  <c r="Y55" i="61"/>
  <c r="X55" i="61"/>
  <c r="T55" i="61"/>
  <c r="P55" i="61"/>
  <c r="O55" i="61"/>
  <c r="K55" i="61"/>
  <c r="J55" i="61"/>
  <c r="AI54" i="61"/>
  <c r="AH54" i="61"/>
  <c r="AD54" i="61"/>
  <c r="AC54" i="61"/>
  <c r="Y54" i="61"/>
  <c r="X54" i="61"/>
  <c r="T54" i="61"/>
  <c r="S54" i="61"/>
  <c r="P54" i="61"/>
  <c r="O54" i="61"/>
  <c r="K54" i="61"/>
  <c r="J54" i="61"/>
  <c r="AI53" i="61"/>
  <c r="AH53" i="61"/>
  <c r="AD53" i="61"/>
  <c r="AC53" i="61"/>
  <c r="Y53" i="61"/>
  <c r="X53" i="61"/>
  <c r="T53" i="61"/>
  <c r="S53" i="61"/>
  <c r="P53" i="61"/>
  <c r="O53" i="61"/>
  <c r="K53" i="61"/>
  <c r="J53" i="61"/>
  <c r="AI52" i="61"/>
  <c r="AH52" i="61"/>
  <c r="AD52" i="61"/>
  <c r="AC52" i="61"/>
  <c r="Y52" i="61"/>
  <c r="X52" i="61"/>
  <c r="T52" i="61"/>
  <c r="S52" i="61"/>
  <c r="P52" i="61"/>
  <c r="O52" i="61"/>
  <c r="K52" i="61"/>
  <c r="J52" i="61"/>
  <c r="AI51" i="61"/>
  <c r="AH51" i="61"/>
  <c r="AD51" i="61"/>
  <c r="AC51" i="61"/>
  <c r="Y51" i="61"/>
  <c r="X51" i="61"/>
  <c r="T51" i="61"/>
  <c r="S51" i="61"/>
  <c r="P51" i="61"/>
  <c r="O51" i="61"/>
  <c r="N51" i="61"/>
  <c r="K51" i="61"/>
  <c r="J51" i="61"/>
  <c r="AI50" i="61"/>
  <c r="AH50" i="61"/>
  <c r="AD50" i="61"/>
  <c r="AC50" i="61"/>
  <c r="Y50" i="61"/>
  <c r="X50" i="61"/>
  <c r="T50" i="61"/>
  <c r="S50" i="61"/>
  <c r="O50" i="61"/>
  <c r="K50" i="61"/>
  <c r="J50" i="61"/>
  <c r="AI49" i="61"/>
  <c r="AH49" i="61"/>
  <c r="AD49" i="61"/>
  <c r="AC49" i="61"/>
  <c r="Y49" i="61"/>
  <c r="X49" i="61"/>
  <c r="T49" i="61"/>
  <c r="P49" i="61"/>
  <c r="O49" i="61"/>
  <c r="K49" i="61"/>
  <c r="J49" i="61"/>
  <c r="I49" i="61"/>
  <c r="AI48" i="61"/>
  <c r="AH48" i="61"/>
  <c r="AD48" i="61"/>
  <c r="AC48" i="61"/>
  <c r="Y48" i="61"/>
  <c r="X48" i="61"/>
  <c r="T48" i="61"/>
  <c r="S48" i="61"/>
  <c r="P48" i="61"/>
  <c r="O48" i="61"/>
  <c r="J48" i="61"/>
  <c r="AI47" i="61"/>
  <c r="AH47" i="61"/>
  <c r="AD47" i="61"/>
  <c r="AC47" i="61"/>
  <c r="Y47" i="61"/>
  <c r="X47" i="61"/>
  <c r="T47" i="61"/>
  <c r="S47" i="61"/>
  <c r="P47" i="61"/>
  <c r="O47" i="61"/>
  <c r="K47" i="61"/>
  <c r="J47" i="61"/>
  <c r="F47" i="61"/>
  <c r="E47" i="61"/>
  <c r="AI46" i="61"/>
  <c r="AH46" i="61"/>
  <c r="AD46" i="61"/>
  <c r="AC46" i="61"/>
  <c r="Y46" i="61"/>
  <c r="X46" i="61"/>
  <c r="T46" i="61"/>
  <c r="S46" i="61"/>
  <c r="P46" i="61"/>
  <c r="O46" i="61"/>
  <c r="K46" i="61"/>
  <c r="J46" i="61"/>
  <c r="F46" i="61"/>
  <c r="E46" i="61"/>
  <c r="AI45" i="61"/>
  <c r="AH45" i="61"/>
  <c r="AD45" i="61"/>
  <c r="AC45" i="61"/>
  <c r="Y45" i="61"/>
  <c r="X45" i="61"/>
  <c r="T45" i="61"/>
  <c r="S45" i="61"/>
  <c r="P45" i="61"/>
  <c r="O45" i="61"/>
  <c r="K45" i="61"/>
  <c r="J45" i="61"/>
  <c r="F45" i="61"/>
  <c r="E45" i="61"/>
  <c r="AI44" i="61"/>
  <c r="AH44" i="61"/>
  <c r="AD44" i="61"/>
  <c r="AC44" i="61"/>
  <c r="Y44" i="61"/>
  <c r="X44" i="61"/>
  <c r="T44" i="61"/>
  <c r="S44" i="61"/>
  <c r="P44" i="61"/>
  <c r="O44" i="61"/>
  <c r="K44" i="61"/>
  <c r="J44" i="61"/>
  <c r="F44" i="61"/>
  <c r="E44" i="61"/>
  <c r="AI43" i="61"/>
  <c r="AH43" i="61"/>
  <c r="AD43" i="61"/>
  <c r="AC43" i="61"/>
  <c r="Y43" i="61"/>
  <c r="X43" i="61"/>
  <c r="T43" i="61"/>
  <c r="P43" i="61"/>
  <c r="O43" i="61"/>
  <c r="N43" i="61"/>
  <c r="K43" i="61"/>
  <c r="J43" i="61"/>
  <c r="F43" i="61"/>
  <c r="E43" i="61"/>
  <c r="AI42" i="61"/>
  <c r="AH42" i="61"/>
  <c r="AD42" i="61"/>
  <c r="AC42" i="61"/>
  <c r="Y42" i="61"/>
  <c r="X42" i="61"/>
  <c r="T42" i="61"/>
  <c r="S42" i="61"/>
  <c r="O42" i="61"/>
  <c r="K42" i="61"/>
  <c r="J42" i="61"/>
  <c r="I42" i="61"/>
  <c r="F42" i="61"/>
  <c r="E42" i="61"/>
  <c r="D42" i="61"/>
  <c r="AI41" i="61"/>
  <c r="AH41" i="61"/>
  <c r="AD41" i="61"/>
  <c r="AC41" i="61"/>
  <c r="Y41" i="61"/>
  <c r="X41" i="61"/>
  <c r="T41" i="61"/>
  <c r="S41" i="61"/>
  <c r="P41" i="61"/>
  <c r="O41" i="61"/>
  <c r="J41" i="61"/>
  <c r="D41" i="61"/>
  <c r="AI40" i="61"/>
  <c r="AH40" i="61"/>
  <c r="AD40" i="61"/>
  <c r="AC40" i="61"/>
  <c r="Y40" i="61"/>
  <c r="X40" i="61"/>
  <c r="T40" i="61"/>
  <c r="S40" i="61"/>
  <c r="P40" i="61"/>
  <c r="O40" i="61"/>
  <c r="K40" i="61"/>
  <c r="J40" i="61"/>
  <c r="F40" i="61"/>
  <c r="E40" i="61"/>
  <c r="AI39" i="61"/>
  <c r="AH39" i="61"/>
  <c r="AD39" i="61"/>
  <c r="AC39" i="61"/>
  <c r="Y39" i="61"/>
  <c r="X39" i="61"/>
  <c r="T39" i="61"/>
  <c r="S39" i="61"/>
  <c r="P39" i="61"/>
  <c r="O39" i="61"/>
  <c r="K39" i="61"/>
  <c r="J39" i="61"/>
  <c r="F39" i="61"/>
  <c r="E39" i="61"/>
  <c r="AI38" i="61"/>
  <c r="AD38" i="61"/>
  <c r="Y38" i="61"/>
  <c r="X38" i="61"/>
  <c r="T38" i="61"/>
  <c r="P38" i="61"/>
  <c r="O38" i="61"/>
  <c r="N38" i="61"/>
  <c r="K38" i="61"/>
  <c r="J38" i="61"/>
  <c r="F38" i="61"/>
  <c r="E38" i="61"/>
  <c r="AI37" i="61"/>
  <c r="AH37" i="61"/>
  <c r="AD37" i="61"/>
  <c r="AC37" i="61"/>
  <c r="Y37" i="61"/>
  <c r="X37" i="61"/>
  <c r="O37" i="61"/>
  <c r="K37" i="61"/>
  <c r="J37" i="61"/>
  <c r="F37" i="61"/>
  <c r="E37" i="61"/>
  <c r="AI36" i="61"/>
  <c r="AH36" i="61"/>
  <c r="AD36" i="61"/>
  <c r="AC36" i="61"/>
  <c r="Y36" i="61"/>
  <c r="X36" i="61"/>
  <c r="P36" i="61"/>
  <c r="O36" i="61"/>
  <c r="K36" i="61"/>
  <c r="J36" i="61"/>
  <c r="F36" i="61"/>
  <c r="E36" i="61"/>
  <c r="AI35" i="61"/>
  <c r="AH35" i="61"/>
  <c r="AD35" i="61"/>
  <c r="AC35" i="61"/>
  <c r="Y35" i="61"/>
  <c r="X35" i="61"/>
  <c r="P35" i="61"/>
  <c r="O35" i="61"/>
  <c r="K35" i="61"/>
  <c r="J35" i="61"/>
  <c r="F35" i="61"/>
  <c r="E35" i="61"/>
  <c r="AI34" i="61"/>
  <c r="AH34" i="61"/>
  <c r="AD34" i="61"/>
  <c r="AC34" i="61"/>
  <c r="Y34" i="61"/>
  <c r="X34" i="61"/>
  <c r="P34" i="61"/>
  <c r="O34" i="61"/>
  <c r="K34" i="61"/>
  <c r="J34" i="61"/>
  <c r="F34" i="61"/>
  <c r="E34" i="61"/>
  <c r="D34" i="61"/>
  <c r="AI33" i="61"/>
  <c r="AH33" i="61"/>
  <c r="AD33" i="61"/>
  <c r="AC33" i="61"/>
  <c r="Y33" i="61"/>
  <c r="X33" i="61"/>
  <c r="P33" i="61"/>
  <c r="O33" i="61"/>
  <c r="K33" i="61"/>
  <c r="J33" i="61"/>
  <c r="D33" i="61"/>
  <c r="AI32" i="61"/>
  <c r="AH32" i="61"/>
  <c r="AD32" i="61"/>
  <c r="AC32" i="61"/>
  <c r="Y32" i="61"/>
  <c r="X32" i="61"/>
  <c r="T32" i="61"/>
  <c r="S32" i="61"/>
  <c r="P32" i="61"/>
  <c r="O32" i="61"/>
  <c r="K32" i="61"/>
  <c r="J32" i="61"/>
  <c r="F32" i="61"/>
  <c r="E32" i="61"/>
  <c r="A32" i="61"/>
  <c r="AI31" i="61"/>
  <c r="AH31" i="61"/>
  <c r="AD31" i="61"/>
  <c r="AC31" i="61"/>
  <c r="Y31" i="61"/>
  <c r="X31" i="61"/>
  <c r="T31" i="61"/>
  <c r="S31" i="61"/>
  <c r="P31" i="61"/>
  <c r="O31" i="61"/>
  <c r="N31" i="61"/>
  <c r="K31" i="61"/>
  <c r="J31" i="61"/>
  <c r="F31" i="61"/>
  <c r="E31" i="61"/>
  <c r="A31" i="61"/>
  <c r="AI30" i="61"/>
  <c r="AH30" i="61"/>
  <c r="AD30" i="61"/>
  <c r="AC30" i="61"/>
  <c r="Y30" i="61"/>
  <c r="X30" i="61"/>
  <c r="T30" i="61"/>
  <c r="S30" i="61"/>
  <c r="O30" i="61"/>
  <c r="K30" i="61"/>
  <c r="J30" i="61"/>
  <c r="F30" i="61"/>
  <c r="E30" i="61"/>
  <c r="A30" i="61"/>
  <c r="AI29" i="61"/>
  <c r="AH29" i="61"/>
  <c r="AD29" i="61"/>
  <c r="AC29" i="61"/>
  <c r="Y29" i="61"/>
  <c r="T29" i="61"/>
  <c r="S29" i="61"/>
  <c r="P29" i="61"/>
  <c r="O29" i="61"/>
  <c r="K29" i="61"/>
  <c r="J29" i="61"/>
  <c r="F29" i="61"/>
  <c r="E29" i="61"/>
  <c r="D29" i="61"/>
  <c r="A29" i="61"/>
  <c r="AI28" i="61"/>
  <c r="AH28" i="61"/>
  <c r="AD28" i="61"/>
  <c r="AC28" i="61"/>
  <c r="Y28" i="61"/>
  <c r="X28" i="61"/>
  <c r="T28" i="61"/>
  <c r="P28" i="61"/>
  <c r="O28" i="61"/>
  <c r="K28" i="61"/>
  <c r="J28" i="61"/>
  <c r="D28" i="61"/>
  <c r="A28" i="61"/>
  <c r="AI27" i="61"/>
  <c r="AH27" i="61"/>
  <c r="AD27" i="61"/>
  <c r="AC27" i="61"/>
  <c r="Y27" i="61"/>
  <c r="X27" i="61"/>
  <c r="T27" i="61"/>
  <c r="S27" i="61"/>
  <c r="P27" i="61"/>
  <c r="O27" i="61"/>
  <c r="K27" i="61"/>
  <c r="J27" i="61"/>
  <c r="F27" i="61"/>
  <c r="E27" i="61"/>
  <c r="A27" i="61"/>
  <c r="AI26" i="61"/>
  <c r="AH26" i="61"/>
  <c r="AD26" i="61"/>
  <c r="AC26" i="61"/>
  <c r="Y26" i="61"/>
  <c r="X26" i="61"/>
  <c r="T26" i="61"/>
  <c r="S26" i="61"/>
  <c r="P26" i="61"/>
  <c r="O26" i="61"/>
  <c r="K26" i="61"/>
  <c r="J26" i="61"/>
  <c r="F26" i="61"/>
  <c r="E26" i="61"/>
  <c r="A26" i="61"/>
  <c r="AI25" i="61"/>
  <c r="AH25" i="61"/>
  <c r="AD25" i="61"/>
  <c r="AC25" i="61"/>
  <c r="Y25" i="61"/>
  <c r="X25" i="61"/>
  <c r="T25" i="61"/>
  <c r="S25" i="61"/>
  <c r="P25" i="61"/>
  <c r="O25" i="61"/>
  <c r="K25" i="61"/>
  <c r="J25" i="61"/>
  <c r="F25" i="61"/>
  <c r="E25" i="61"/>
  <c r="A25" i="61"/>
  <c r="AI24" i="61"/>
  <c r="AH24" i="61"/>
  <c r="AD24" i="61"/>
  <c r="AC24" i="61"/>
  <c r="Y24" i="61"/>
  <c r="X24" i="61"/>
  <c r="T24" i="61"/>
  <c r="S24" i="61"/>
  <c r="P24" i="61"/>
  <c r="O24" i="61"/>
  <c r="N24" i="61"/>
  <c r="K24" i="61"/>
  <c r="J24" i="61"/>
  <c r="F24" i="61"/>
  <c r="E24" i="61"/>
  <c r="A24" i="61"/>
  <c r="AI23" i="61"/>
  <c r="AH23" i="61"/>
  <c r="AD23" i="61"/>
  <c r="AC23" i="61"/>
  <c r="Y23" i="61"/>
  <c r="X23" i="61"/>
  <c r="T23" i="61"/>
  <c r="S23" i="61"/>
  <c r="O23" i="61"/>
  <c r="K23" i="61"/>
  <c r="J23" i="61"/>
  <c r="F23" i="61"/>
  <c r="E23" i="61"/>
  <c r="A23" i="61"/>
  <c r="AI22" i="61"/>
  <c r="AH22" i="61"/>
  <c r="AD22" i="61"/>
  <c r="AC22" i="61"/>
  <c r="Y22" i="61"/>
  <c r="X22" i="61"/>
  <c r="T22" i="61"/>
  <c r="S22" i="61"/>
  <c r="P22" i="61"/>
  <c r="O22" i="61"/>
  <c r="K22" i="61"/>
  <c r="J22" i="61"/>
  <c r="I22" i="61"/>
  <c r="F22" i="61"/>
  <c r="E22" i="61"/>
  <c r="D22" i="61"/>
  <c r="A22" i="61"/>
  <c r="AI21" i="61"/>
  <c r="AH21" i="61"/>
  <c r="AD21" i="61"/>
  <c r="AC21" i="61"/>
  <c r="Y21" i="61"/>
  <c r="X21" i="61"/>
  <c r="T21" i="61"/>
  <c r="S21" i="61"/>
  <c r="P21" i="61"/>
  <c r="O21" i="61"/>
  <c r="J21" i="61"/>
  <c r="D21" i="61"/>
  <c r="A21" i="61"/>
  <c r="AI20" i="61"/>
  <c r="AD20" i="61"/>
  <c r="AC20" i="61"/>
  <c r="Y20" i="61"/>
  <c r="X20" i="61"/>
  <c r="T20" i="61"/>
  <c r="S20" i="61"/>
  <c r="P20" i="61"/>
  <c r="O20" i="61"/>
  <c r="K20" i="61"/>
  <c r="J20" i="61"/>
  <c r="F20" i="61"/>
  <c r="E20" i="61"/>
  <c r="A20" i="61"/>
  <c r="AI19" i="61"/>
  <c r="AH19" i="61"/>
  <c r="AD19" i="61"/>
  <c r="AC19" i="61"/>
  <c r="Y19" i="61"/>
  <c r="X19" i="61"/>
  <c r="T19" i="61"/>
  <c r="S19" i="61"/>
  <c r="P19" i="61"/>
  <c r="O19" i="61"/>
  <c r="K19" i="61"/>
  <c r="J19" i="61"/>
  <c r="F19" i="61"/>
  <c r="E19" i="61"/>
  <c r="AI18" i="61"/>
  <c r="AH18" i="61"/>
  <c r="AD18" i="61"/>
  <c r="AC18" i="61"/>
  <c r="Y18" i="61"/>
  <c r="X18" i="61"/>
  <c r="T18" i="61"/>
  <c r="S18" i="61"/>
  <c r="P18" i="61"/>
  <c r="O18" i="61"/>
  <c r="K18" i="61"/>
  <c r="J18" i="61"/>
  <c r="F18" i="61"/>
  <c r="E18" i="61"/>
  <c r="AI17" i="61"/>
  <c r="AH17" i="61"/>
  <c r="AD17" i="61"/>
  <c r="AC17" i="61"/>
  <c r="Y17" i="61"/>
  <c r="T17" i="61"/>
  <c r="S17" i="61"/>
  <c r="P17" i="61"/>
  <c r="O17" i="61"/>
  <c r="N17" i="61"/>
  <c r="K17" i="61"/>
  <c r="J17" i="61"/>
  <c r="F17" i="61"/>
  <c r="E17" i="61"/>
  <c r="AI16" i="61"/>
  <c r="AH16" i="61"/>
  <c r="AD16" i="61"/>
  <c r="AC16" i="61"/>
  <c r="Y16" i="61"/>
  <c r="X16" i="61"/>
  <c r="T16" i="61"/>
  <c r="S16" i="61"/>
  <c r="O16" i="61"/>
  <c r="K16" i="61"/>
  <c r="J16" i="61"/>
  <c r="F16" i="61"/>
  <c r="E16" i="61"/>
  <c r="A16" i="61"/>
  <c r="AI15" i="61"/>
  <c r="AH15" i="61"/>
  <c r="AD15" i="61"/>
  <c r="AC15" i="61"/>
  <c r="Y15" i="61"/>
  <c r="X15" i="61"/>
  <c r="T15" i="61"/>
  <c r="S15" i="61"/>
  <c r="P15" i="61"/>
  <c r="O15" i="61"/>
  <c r="K15" i="61"/>
  <c r="J15" i="61"/>
  <c r="F15" i="61"/>
  <c r="E15" i="61"/>
  <c r="A15" i="61"/>
  <c r="AI14" i="61"/>
  <c r="AH14" i="61"/>
  <c r="AD14" i="61"/>
  <c r="AC14" i="61"/>
  <c r="Y14" i="61"/>
  <c r="X14" i="61"/>
  <c r="T14" i="61"/>
  <c r="S14" i="61"/>
  <c r="P14" i="61"/>
  <c r="O14" i="61"/>
  <c r="K14" i="61"/>
  <c r="J14" i="61"/>
  <c r="F14" i="61"/>
  <c r="E14" i="61"/>
  <c r="D14" i="61"/>
  <c r="B5" i="61"/>
  <c r="A14" i="61"/>
  <c r="AI13" i="61"/>
  <c r="AH13" i="61"/>
  <c r="AD13" i="61"/>
  <c r="AC13" i="61"/>
  <c r="Y13" i="61"/>
  <c r="X13" i="61"/>
  <c r="T13" i="61"/>
  <c r="S13" i="61"/>
  <c r="P13" i="61"/>
  <c r="O13" i="61"/>
  <c r="K13" i="61"/>
  <c r="J13" i="61"/>
  <c r="D13" i="61"/>
  <c r="A13" i="61"/>
  <c r="AI12" i="61"/>
  <c r="AH12" i="61"/>
  <c r="AD12" i="61"/>
  <c r="AC12" i="61"/>
  <c r="Y12" i="61"/>
  <c r="X12" i="61"/>
  <c r="T12" i="61"/>
  <c r="S12" i="61"/>
  <c r="P12" i="61"/>
  <c r="O12" i="61"/>
  <c r="K12" i="61"/>
  <c r="J12" i="61"/>
  <c r="I12" i="61"/>
  <c r="F12" i="61"/>
  <c r="E12" i="61"/>
  <c r="A12" i="61"/>
  <c r="AI11" i="61"/>
  <c r="AH11" i="61"/>
  <c r="AD11" i="61"/>
  <c r="AC11" i="61"/>
  <c r="Y11" i="61"/>
  <c r="X11" i="61"/>
  <c r="T11" i="61"/>
  <c r="S11" i="61"/>
  <c r="P11" i="61"/>
  <c r="O11" i="61"/>
  <c r="J11" i="61"/>
  <c r="F11" i="61"/>
  <c r="E11" i="61"/>
  <c r="A11" i="61"/>
  <c r="AI10" i="61"/>
  <c r="AH10" i="61"/>
  <c r="AD10" i="61"/>
  <c r="AC10" i="61"/>
  <c r="Y10" i="61"/>
  <c r="X10" i="61"/>
  <c r="T10" i="61"/>
  <c r="P10" i="61"/>
  <c r="O10" i="61"/>
  <c r="N10" i="61"/>
  <c r="K10" i="61"/>
  <c r="J10" i="61"/>
  <c r="F10" i="61"/>
  <c r="E10" i="61"/>
  <c r="AI9" i="61"/>
  <c r="AH9" i="61"/>
  <c r="AD9" i="61"/>
  <c r="AC9" i="61"/>
  <c r="Y9" i="61"/>
  <c r="X9" i="61"/>
  <c r="T9" i="61"/>
  <c r="S9" i="61"/>
  <c r="O9" i="61"/>
  <c r="K9" i="61"/>
  <c r="J9" i="61"/>
  <c r="F9" i="61"/>
  <c r="E9" i="61"/>
  <c r="AI8" i="61"/>
  <c r="AH8" i="61"/>
  <c r="AD8" i="61"/>
  <c r="AC8" i="61"/>
  <c r="Y8" i="61"/>
  <c r="X8" i="61"/>
  <c r="T8" i="61"/>
  <c r="S8" i="61"/>
  <c r="P8" i="61"/>
  <c r="O8" i="61"/>
  <c r="K8" i="61"/>
  <c r="J8" i="61"/>
  <c r="F8" i="61"/>
  <c r="E8" i="61"/>
  <c r="AI7" i="61"/>
  <c r="AH7" i="61"/>
  <c r="AD7" i="61"/>
  <c r="AC7" i="61"/>
  <c r="Y7" i="61"/>
  <c r="X7" i="61"/>
  <c r="T7" i="61"/>
  <c r="S7" i="61"/>
  <c r="P7" i="61"/>
  <c r="O7" i="61"/>
  <c r="K7" i="61"/>
  <c r="J7" i="61"/>
  <c r="F7" i="61"/>
  <c r="E7" i="61"/>
  <c r="AI6" i="61"/>
  <c r="AH6" i="61"/>
  <c r="AD6" i="61"/>
  <c r="AC6" i="61"/>
  <c r="Y6" i="61"/>
  <c r="X6" i="61"/>
  <c r="T6" i="61"/>
  <c r="S6" i="61"/>
  <c r="P6" i="61"/>
  <c r="O6" i="61"/>
  <c r="K6" i="61"/>
  <c r="J6" i="61"/>
  <c r="F6" i="61"/>
  <c r="E6" i="61"/>
  <c r="AI5" i="61"/>
  <c r="AH5" i="61"/>
  <c r="AD5" i="61"/>
  <c r="AC5" i="61"/>
  <c r="Y5" i="61"/>
  <c r="X5" i="61"/>
  <c r="T5" i="61"/>
  <c r="S5" i="61"/>
  <c r="P5" i="61"/>
  <c r="O5" i="61"/>
  <c r="K5" i="61"/>
  <c r="J5" i="61"/>
  <c r="F5" i="61"/>
  <c r="E5" i="61"/>
  <c r="AI4" i="61"/>
  <c r="AH4" i="61"/>
  <c r="AD4" i="61"/>
  <c r="AC4" i="61"/>
  <c r="Y4" i="61"/>
  <c r="X4" i="61"/>
  <c r="T4" i="61"/>
  <c r="S4" i="61"/>
  <c r="P4" i="61"/>
  <c r="O4" i="61"/>
  <c r="N4" i="61"/>
  <c r="K4" i="61"/>
  <c r="J4" i="61"/>
  <c r="I4" i="61"/>
  <c r="F4" i="61"/>
  <c r="E4" i="61"/>
  <c r="D4" i="61"/>
  <c r="AI3" i="61"/>
  <c r="AD3" i="61"/>
  <c r="Y3" i="61"/>
  <c r="T3" i="61"/>
  <c r="O3" i="61"/>
  <c r="J3" i="61"/>
  <c r="D3" i="61"/>
  <c r="A1" i="61"/>
  <c r="T70" i="60"/>
  <c r="S70" i="60"/>
  <c r="T69" i="60"/>
  <c r="S69" i="60"/>
  <c r="T68" i="60"/>
  <c r="S68" i="60"/>
  <c r="T67" i="60"/>
  <c r="S67" i="60"/>
  <c r="T66" i="60"/>
  <c r="T65" i="60"/>
  <c r="S65" i="60"/>
  <c r="AD64" i="60"/>
  <c r="AC64" i="60"/>
  <c r="T64" i="60"/>
  <c r="S64" i="60"/>
  <c r="AD63" i="60"/>
  <c r="AC63" i="60"/>
  <c r="T63" i="60"/>
  <c r="S63" i="60"/>
  <c r="AD62" i="60"/>
  <c r="AC62" i="60"/>
  <c r="T62" i="60"/>
  <c r="S62" i="60"/>
  <c r="K62" i="60"/>
  <c r="J62" i="60"/>
  <c r="AD61" i="60"/>
  <c r="AC61" i="60"/>
  <c r="T61" i="60"/>
  <c r="K61" i="60"/>
  <c r="J61" i="60"/>
  <c r="AD60" i="60"/>
  <c r="AC60" i="60"/>
  <c r="T60" i="60"/>
  <c r="S60" i="60"/>
  <c r="K60" i="60"/>
  <c r="J60" i="60"/>
  <c r="AD59" i="60"/>
  <c r="AC59" i="60"/>
  <c r="Y59" i="60"/>
  <c r="X59" i="60"/>
  <c r="T59" i="60"/>
  <c r="S59" i="60"/>
  <c r="K59" i="60"/>
  <c r="J59" i="60"/>
  <c r="AI58" i="60"/>
  <c r="AH58" i="60"/>
  <c r="AD58" i="60"/>
  <c r="AC58" i="60"/>
  <c r="Y58" i="60"/>
  <c r="X58" i="60"/>
  <c r="T58" i="60"/>
  <c r="S58" i="60"/>
  <c r="K58" i="60"/>
  <c r="J58" i="60"/>
  <c r="AI57" i="60"/>
  <c r="AH57" i="60"/>
  <c r="AD57" i="60"/>
  <c r="AC57" i="60"/>
  <c r="Y57" i="60"/>
  <c r="X57" i="60"/>
  <c r="T57" i="60"/>
  <c r="S57" i="60"/>
  <c r="K57" i="60"/>
  <c r="J57" i="60"/>
  <c r="AI56" i="60"/>
  <c r="AH56" i="60"/>
  <c r="AD56" i="60"/>
  <c r="AC56" i="60"/>
  <c r="Y56" i="60"/>
  <c r="X56" i="60"/>
  <c r="T56" i="60"/>
  <c r="S56" i="60"/>
  <c r="K56" i="60"/>
  <c r="J56" i="60"/>
  <c r="AI55" i="60"/>
  <c r="AH55" i="60"/>
  <c r="AD55" i="60"/>
  <c r="AC55" i="60"/>
  <c r="Y55" i="60"/>
  <c r="X55" i="60"/>
  <c r="T55" i="60"/>
  <c r="P55" i="60"/>
  <c r="O55" i="60"/>
  <c r="K55" i="60"/>
  <c r="J55" i="60"/>
  <c r="AI54" i="60"/>
  <c r="AH54" i="60"/>
  <c r="AD54" i="60"/>
  <c r="AC54" i="60"/>
  <c r="Y54" i="60"/>
  <c r="X54" i="60"/>
  <c r="T54" i="60"/>
  <c r="S54" i="60"/>
  <c r="P54" i="60"/>
  <c r="O54" i="60"/>
  <c r="K54" i="60"/>
  <c r="J54" i="60"/>
  <c r="AI53" i="60"/>
  <c r="AH53" i="60"/>
  <c r="AD53" i="60"/>
  <c r="AC53" i="60"/>
  <c r="Y53" i="60"/>
  <c r="X53" i="60"/>
  <c r="T53" i="60"/>
  <c r="S53" i="60"/>
  <c r="P53" i="60"/>
  <c r="O53" i="60"/>
  <c r="K53" i="60"/>
  <c r="J53" i="60"/>
  <c r="AI52" i="60"/>
  <c r="AH52" i="60"/>
  <c r="AD52" i="60"/>
  <c r="AC52" i="60"/>
  <c r="Y52" i="60"/>
  <c r="X52" i="60"/>
  <c r="T52" i="60"/>
  <c r="S52" i="60"/>
  <c r="P52" i="60"/>
  <c r="O52" i="60"/>
  <c r="K52" i="60"/>
  <c r="J52" i="60"/>
  <c r="AI51" i="60"/>
  <c r="AH51" i="60"/>
  <c r="AD51" i="60"/>
  <c r="AC51" i="60"/>
  <c r="Y51" i="60"/>
  <c r="X51" i="60"/>
  <c r="T51" i="60"/>
  <c r="S51" i="60"/>
  <c r="P51" i="60"/>
  <c r="O51" i="60"/>
  <c r="N51" i="60"/>
  <c r="K51" i="60"/>
  <c r="J51" i="60"/>
  <c r="AI50" i="60"/>
  <c r="AH50" i="60"/>
  <c r="AD50" i="60"/>
  <c r="AC50" i="60"/>
  <c r="Y50" i="60"/>
  <c r="X50" i="60"/>
  <c r="T50" i="60"/>
  <c r="S50" i="60"/>
  <c r="O50" i="60"/>
  <c r="K50" i="60"/>
  <c r="J50" i="60"/>
  <c r="AI49" i="60"/>
  <c r="AH49" i="60"/>
  <c r="AD49" i="60"/>
  <c r="AC49" i="60"/>
  <c r="Y49" i="60"/>
  <c r="X49" i="60"/>
  <c r="T49" i="60"/>
  <c r="P49" i="60"/>
  <c r="O49" i="60"/>
  <c r="K49" i="60"/>
  <c r="J49" i="60"/>
  <c r="I49" i="60"/>
  <c r="AI48" i="60"/>
  <c r="AH48" i="60"/>
  <c r="AD48" i="60"/>
  <c r="AC48" i="60"/>
  <c r="Y48" i="60"/>
  <c r="X48" i="60"/>
  <c r="T48" i="60"/>
  <c r="S48" i="60"/>
  <c r="P48" i="60"/>
  <c r="O48" i="60"/>
  <c r="J48" i="60"/>
  <c r="AI47" i="60"/>
  <c r="AH47" i="60"/>
  <c r="AD47" i="60"/>
  <c r="AC47" i="60"/>
  <c r="Y47" i="60"/>
  <c r="X47" i="60"/>
  <c r="T47" i="60"/>
  <c r="S47" i="60"/>
  <c r="P47" i="60"/>
  <c r="O47" i="60"/>
  <c r="K47" i="60"/>
  <c r="J47" i="60"/>
  <c r="F47" i="60"/>
  <c r="E47" i="60"/>
  <c r="AI46" i="60"/>
  <c r="AH46" i="60"/>
  <c r="AD46" i="60"/>
  <c r="AC46" i="60"/>
  <c r="Y46" i="60"/>
  <c r="X46" i="60"/>
  <c r="T46" i="60"/>
  <c r="S46" i="60"/>
  <c r="P46" i="60"/>
  <c r="O46" i="60"/>
  <c r="K46" i="60"/>
  <c r="J46" i="60"/>
  <c r="F46" i="60"/>
  <c r="E46" i="60"/>
  <c r="AI45" i="60"/>
  <c r="AH45" i="60"/>
  <c r="AD45" i="60"/>
  <c r="AC45" i="60"/>
  <c r="Y45" i="60"/>
  <c r="X45" i="60"/>
  <c r="T45" i="60"/>
  <c r="S45" i="60"/>
  <c r="P45" i="60"/>
  <c r="O45" i="60"/>
  <c r="K45" i="60"/>
  <c r="J45" i="60"/>
  <c r="F45" i="60"/>
  <c r="E45" i="60"/>
  <c r="AI44" i="60"/>
  <c r="AH44" i="60"/>
  <c r="AD44" i="60"/>
  <c r="AC44" i="60"/>
  <c r="Y44" i="60"/>
  <c r="X44" i="60"/>
  <c r="T44" i="60"/>
  <c r="S44" i="60"/>
  <c r="P44" i="60"/>
  <c r="O44" i="60"/>
  <c r="K44" i="60"/>
  <c r="J44" i="60"/>
  <c r="F44" i="60"/>
  <c r="E44" i="60"/>
  <c r="AI43" i="60"/>
  <c r="AH43" i="60"/>
  <c r="AD43" i="60"/>
  <c r="AC43" i="60"/>
  <c r="Y43" i="60"/>
  <c r="X43" i="60"/>
  <c r="T43" i="60"/>
  <c r="P43" i="60"/>
  <c r="O43" i="60"/>
  <c r="N43" i="60"/>
  <c r="K43" i="60"/>
  <c r="J43" i="60"/>
  <c r="F43" i="60"/>
  <c r="E43" i="60"/>
  <c r="AI42" i="60"/>
  <c r="AH42" i="60"/>
  <c r="AD42" i="60"/>
  <c r="AC42" i="60"/>
  <c r="Y42" i="60"/>
  <c r="X42" i="60"/>
  <c r="T42" i="60"/>
  <c r="S42" i="60"/>
  <c r="O42" i="60"/>
  <c r="K42" i="60"/>
  <c r="J42" i="60"/>
  <c r="I42" i="60"/>
  <c r="F42" i="60"/>
  <c r="E42" i="60"/>
  <c r="D42" i="60"/>
  <c r="AI41" i="60"/>
  <c r="AH41" i="60"/>
  <c r="AD41" i="60"/>
  <c r="AC41" i="60"/>
  <c r="Y41" i="60"/>
  <c r="X41" i="60"/>
  <c r="T41" i="60"/>
  <c r="S41" i="60"/>
  <c r="P41" i="60"/>
  <c r="O41" i="60"/>
  <c r="J41" i="60"/>
  <c r="D41" i="60"/>
  <c r="AI40" i="60"/>
  <c r="AH40" i="60"/>
  <c r="AD40" i="60"/>
  <c r="AC40" i="60"/>
  <c r="Y40" i="60"/>
  <c r="X40" i="60"/>
  <c r="T40" i="60"/>
  <c r="S40" i="60"/>
  <c r="P40" i="60"/>
  <c r="O40" i="60"/>
  <c r="K40" i="60"/>
  <c r="J40" i="60"/>
  <c r="F40" i="60"/>
  <c r="E40" i="60"/>
  <c r="AI39" i="60"/>
  <c r="AH39" i="60"/>
  <c r="AD39" i="60"/>
  <c r="AC39" i="60"/>
  <c r="Y39" i="60"/>
  <c r="X39" i="60"/>
  <c r="T39" i="60"/>
  <c r="S39" i="60"/>
  <c r="P39" i="60"/>
  <c r="O39" i="60"/>
  <c r="K39" i="60"/>
  <c r="J39" i="60"/>
  <c r="F39" i="60"/>
  <c r="E39" i="60"/>
  <c r="AI38" i="60"/>
  <c r="AD38" i="60"/>
  <c r="Y38" i="60"/>
  <c r="X38" i="60"/>
  <c r="T38" i="60"/>
  <c r="P38" i="60"/>
  <c r="O38" i="60"/>
  <c r="N38" i="60"/>
  <c r="K38" i="60"/>
  <c r="J38" i="60"/>
  <c r="F38" i="60"/>
  <c r="E38" i="60"/>
  <c r="AI37" i="60"/>
  <c r="AH37" i="60"/>
  <c r="AD37" i="60"/>
  <c r="AC37" i="60"/>
  <c r="Y37" i="60"/>
  <c r="X37" i="60"/>
  <c r="O37" i="60"/>
  <c r="K37" i="60"/>
  <c r="J37" i="60"/>
  <c r="F37" i="60"/>
  <c r="E37" i="60"/>
  <c r="AI36" i="60"/>
  <c r="AH36" i="60"/>
  <c r="AD36" i="60"/>
  <c r="AC36" i="60"/>
  <c r="Y36" i="60"/>
  <c r="X36" i="60"/>
  <c r="P36" i="60"/>
  <c r="O36" i="60"/>
  <c r="K36" i="60"/>
  <c r="J36" i="60"/>
  <c r="F36" i="60"/>
  <c r="E36" i="60"/>
  <c r="AI35" i="60"/>
  <c r="AH35" i="60"/>
  <c r="AD35" i="60"/>
  <c r="AC35" i="60"/>
  <c r="Y35" i="60"/>
  <c r="X35" i="60"/>
  <c r="P35" i="60"/>
  <c r="O35" i="60"/>
  <c r="K35" i="60"/>
  <c r="J35" i="60"/>
  <c r="F35" i="60"/>
  <c r="E35" i="60"/>
  <c r="AI34" i="60"/>
  <c r="AH34" i="60"/>
  <c r="AD34" i="60"/>
  <c r="AC34" i="60"/>
  <c r="Y34" i="60"/>
  <c r="X34" i="60"/>
  <c r="P34" i="60"/>
  <c r="O34" i="60"/>
  <c r="K34" i="60"/>
  <c r="J34" i="60"/>
  <c r="F34" i="60"/>
  <c r="E34" i="60"/>
  <c r="D34" i="60"/>
  <c r="AI33" i="60"/>
  <c r="AH33" i="60"/>
  <c r="AD33" i="60"/>
  <c r="AC33" i="60"/>
  <c r="Y33" i="60"/>
  <c r="X33" i="60"/>
  <c r="P33" i="60"/>
  <c r="O33" i="60"/>
  <c r="K33" i="60"/>
  <c r="J33" i="60"/>
  <c r="D33" i="60"/>
  <c r="AI32" i="60"/>
  <c r="AH32" i="60"/>
  <c r="AD32" i="60"/>
  <c r="AC32" i="60"/>
  <c r="Y32" i="60"/>
  <c r="X32" i="60"/>
  <c r="T32" i="60"/>
  <c r="S32" i="60"/>
  <c r="P32" i="60"/>
  <c r="O32" i="60"/>
  <c r="K32" i="60"/>
  <c r="J32" i="60"/>
  <c r="F32" i="60"/>
  <c r="E32" i="60"/>
  <c r="A32" i="60"/>
  <c r="AI31" i="60"/>
  <c r="AH31" i="60"/>
  <c r="AD31" i="60"/>
  <c r="AC31" i="60"/>
  <c r="Y31" i="60"/>
  <c r="X31" i="60"/>
  <c r="T31" i="60"/>
  <c r="S31" i="60"/>
  <c r="P31" i="60"/>
  <c r="O31" i="60"/>
  <c r="N31" i="60"/>
  <c r="K31" i="60"/>
  <c r="J31" i="60"/>
  <c r="F31" i="60"/>
  <c r="E31" i="60"/>
  <c r="A31" i="60"/>
  <c r="AI30" i="60"/>
  <c r="AH30" i="60"/>
  <c r="AD30" i="60"/>
  <c r="AC30" i="60"/>
  <c r="Y30" i="60"/>
  <c r="X30" i="60"/>
  <c r="T30" i="60"/>
  <c r="S30" i="60"/>
  <c r="O30" i="60"/>
  <c r="K30" i="60"/>
  <c r="J30" i="60"/>
  <c r="F30" i="60"/>
  <c r="E30" i="60"/>
  <c r="A30" i="60"/>
  <c r="AI29" i="60"/>
  <c r="AH29" i="60"/>
  <c r="AD29" i="60"/>
  <c r="AC29" i="60"/>
  <c r="Y29" i="60"/>
  <c r="T29" i="60"/>
  <c r="S29" i="60"/>
  <c r="P29" i="60"/>
  <c r="O29" i="60"/>
  <c r="K29" i="60"/>
  <c r="J29" i="60"/>
  <c r="F29" i="60"/>
  <c r="E29" i="60"/>
  <c r="D29" i="60"/>
  <c r="A29" i="60"/>
  <c r="AI28" i="60"/>
  <c r="AH28" i="60"/>
  <c r="AD28" i="60"/>
  <c r="AC28" i="60"/>
  <c r="Y28" i="60"/>
  <c r="X28" i="60"/>
  <c r="T28" i="60"/>
  <c r="P28" i="60"/>
  <c r="O28" i="60"/>
  <c r="K28" i="60"/>
  <c r="J28" i="60"/>
  <c r="D28" i="60"/>
  <c r="A28" i="60"/>
  <c r="AI27" i="60"/>
  <c r="AH27" i="60"/>
  <c r="AD27" i="60"/>
  <c r="AC27" i="60"/>
  <c r="Y27" i="60"/>
  <c r="X27" i="60"/>
  <c r="T27" i="60"/>
  <c r="S27" i="60"/>
  <c r="P27" i="60"/>
  <c r="O27" i="60"/>
  <c r="K27" i="60"/>
  <c r="J27" i="60"/>
  <c r="F27" i="60"/>
  <c r="E27" i="60"/>
  <c r="A27" i="60"/>
  <c r="AI26" i="60"/>
  <c r="AH26" i="60"/>
  <c r="AD26" i="60"/>
  <c r="AC26" i="60"/>
  <c r="Y26" i="60"/>
  <c r="X26" i="60"/>
  <c r="T26" i="60"/>
  <c r="S26" i="60"/>
  <c r="P26" i="60"/>
  <c r="O26" i="60"/>
  <c r="K26" i="60"/>
  <c r="J26" i="60"/>
  <c r="F26" i="60"/>
  <c r="E26" i="60"/>
  <c r="A26" i="60"/>
  <c r="AI25" i="60"/>
  <c r="AH25" i="60"/>
  <c r="AD25" i="60"/>
  <c r="AC25" i="60"/>
  <c r="Y25" i="60"/>
  <c r="X25" i="60"/>
  <c r="T25" i="60"/>
  <c r="S25" i="60"/>
  <c r="P25" i="60"/>
  <c r="O25" i="60"/>
  <c r="K25" i="60"/>
  <c r="J25" i="60"/>
  <c r="F25" i="60"/>
  <c r="E25" i="60"/>
  <c r="A25" i="60"/>
  <c r="AI24" i="60"/>
  <c r="AH24" i="60"/>
  <c r="AD24" i="60"/>
  <c r="AC24" i="60"/>
  <c r="Y24" i="60"/>
  <c r="X24" i="60"/>
  <c r="T24" i="60"/>
  <c r="S24" i="60"/>
  <c r="P24" i="60"/>
  <c r="O24" i="60"/>
  <c r="N24" i="60"/>
  <c r="K24" i="60"/>
  <c r="J24" i="60"/>
  <c r="F24" i="60"/>
  <c r="E24" i="60"/>
  <c r="A24" i="60"/>
  <c r="AI23" i="60"/>
  <c r="AH23" i="60"/>
  <c r="AD23" i="60"/>
  <c r="AC23" i="60"/>
  <c r="Y23" i="60"/>
  <c r="X23" i="60"/>
  <c r="T23" i="60"/>
  <c r="S23" i="60"/>
  <c r="O23" i="60"/>
  <c r="K23" i="60"/>
  <c r="J23" i="60"/>
  <c r="F23" i="60"/>
  <c r="E23" i="60"/>
  <c r="A23" i="60"/>
  <c r="AI22" i="60"/>
  <c r="AH22" i="60"/>
  <c r="AD22" i="60"/>
  <c r="AC22" i="60"/>
  <c r="Y22" i="60"/>
  <c r="X22" i="60"/>
  <c r="T22" i="60"/>
  <c r="S22" i="60"/>
  <c r="P22" i="60"/>
  <c r="O22" i="60"/>
  <c r="K22" i="60"/>
  <c r="J22" i="60"/>
  <c r="I22" i="60"/>
  <c r="F22" i="60"/>
  <c r="E22" i="60"/>
  <c r="D22" i="60"/>
  <c r="A22" i="60"/>
  <c r="AI21" i="60"/>
  <c r="AH21" i="60"/>
  <c r="AD21" i="60"/>
  <c r="AC21" i="60"/>
  <c r="Y21" i="60"/>
  <c r="X21" i="60"/>
  <c r="T21" i="60"/>
  <c r="S21" i="60"/>
  <c r="P21" i="60"/>
  <c r="O21" i="60"/>
  <c r="J21" i="60"/>
  <c r="D21" i="60"/>
  <c r="A21" i="60"/>
  <c r="AI20" i="60"/>
  <c r="AD20" i="60"/>
  <c r="AC20" i="60"/>
  <c r="Y20" i="60"/>
  <c r="X20" i="60"/>
  <c r="T20" i="60"/>
  <c r="S20" i="60"/>
  <c r="P20" i="60"/>
  <c r="O20" i="60"/>
  <c r="K20" i="60"/>
  <c r="J20" i="60"/>
  <c r="F20" i="60"/>
  <c r="E20" i="60"/>
  <c r="A20" i="60"/>
  <c r="AI19" i="60"/>
  <c r="AH19" i="60"/>
  <c r="AD19" i="60"/>
  <c r="AC19" i="60"/>
  <c r="Y19" i="60"/>
  <c r="X19" i="60"/>
  <c r="T19" i="60"/>
  <c r="S19" i="60"/>
  <c r="P19" i="60"/>
  <c r="O19" i="60"/>
  <c r="K19" i="60"/>
  <c r="J19" i="60"/>
  <c r="F19" i="60"/>
  <c r="E19" i="60"/>
  <c r="AI18" i="60"/>
  <c r="AH18" i="60"/>
  <c r="AD18" i="60"/>
  <c r="AC18" i="60"/>
  <c r="Y18" i="60"/>
  <c r="X18" i="60"/>
  <c r="T18" i="60"/>
  <c r="S18" i="60"/>
  <c r="P18" i="60"/>
  <c r="O18" i="60"/>
  <c r="K18" i="60"/>
  <c r="J18" i="60"/>
  <c r="F18" i="60"/>
  <c r="E18" i="60"/>
  <c r="AI17" i="60"/>
  <c r="AH17" i="60"/>
  <c r="AD17" i="60"/>
  <c r="AC17" i="60"/>
  <c r="Y17" i="60"/>
  <c r="T17" i="60"/>
  <c r="S17" i="60"/>
  <c r="P17" i="60"/>
  <c r="O17" i="60"/>
  <c r="N17" i="60"/>
  <c r="K17" i="60"/>
  <c r="J17" i="60"/>
  <c r="F17" i="60"/>
  <c r="E17" i="60"/>
  <c r="AI16" i="60"/>
  <c r="AH16" i="60"/>
  <c r="AD16" i="60"/>
  <c r="AC16" i="60"/>
  <c r="Y16" i="60"/>
  <c r="X16" i="60"/>
  <c r="T16" i="60"/>
  <c r="S16" i="60"/>
  <c r="O16" i="60"/>
  <c r="K16" i="60"/>
  <c r="J16" i="60"/>
  <c r="F16" i="60"/>
  <c r="E16" i="60"/>
  <c r="A16" i="60"/>
  <c r="AI15" i="60"/>
  <c r="AH15" i="60"/>
  <c r="AD15" i="60"/>
  <c r="AC15" i="60"/>
  <c r="Y15" i="60"/>
  <c r="X15" i="60"/>
  <c r="T15" i="60"/>
  <c r="S15" i="60"/>
  <c r="P15" i="60"/>
  <c r="O15" i="60"/>
  <c r="K15" i="60"/>
  <c r="J15" i="60"/>
  <c r="F15" i="60"/>
  <c r="E15" i="60"/>
  <c r="A15" i="60"/>
  <c r="AI14" i="60"/>
  <c r="AH14" i="60"/>
  <c r="AD14" i="60"/>
  <c r="AC14" i="60"/>
  <c r="Y14" i="60"/>
  <c r="X14" i="60"/>
  <c r="T14" i="60"/>
  <c r="S14" i="60"/>
  <c r="P14" i="60"/>
  <c r="O14" i="60"/>
  <c r="K14" i="60"/>
  <c r="J14" i="60"/>
  <c r="F14" i="60"/>
  <c r="E14" i="60"/>
  <c r="D14" i="60"/>
  <c r="A14" i="60"/>
  <c r="AI13" i="60"/>
  <c r="AH13" i="60"/>
  <c r="AD13" i="60"/>
  <c r="AC13" i="60"/>
  <c r="Y13" i="60"/>
  <c r="X13" i="60"/>
  <c r="T13" i="60"/>
  <c r="S13" i="60"/>
  <c r="P13" i="60"/>
  <c r="O13" i="60"/>
  <c r="K13" i="60"/>
  <c r="J13" i="60"/>
  <c r="D13" i="60"/>
  <c r="A13" i="60"/>
  <c r="AI12" i="60"/>
  <c r="AH12" i="60"/>
  <c r="AD12" i="60"/>
  <c r="AC12" i="60"/>
  <c r="Y12" i="60"/>
  <c r="X12" i="60"/>
  <c r="T12" i="60"/>
  <c r="S12" i="60"/>
  <c r="P12" i="60"/>
  <c r="O12" i="60"/>
  <c r="K12" i="60"/>
  <c r="J12" i="60"/>
  <c r="I12" i="60"/>
  <c r="F12" i="60"/>
  <c r="E12" i="60"/>
  <c r="A12" i="60"/>
  <c r="AI11" i="60"/>
  <c r="AH11" i="60"/>
  <c r="AD11" i="60"/>
  <c r="AC11" i="60"/>
  <c r="Y11" i="60"/>
  <c r="X11" i="60"/>
  <c r="T11" i="60"/>
  <c r="S11" i="60"/>
  <c r="P11" i="60"/>
  <c r="O11" i="60"/>
  <c r="J11" i="60"/>
  <c r="F11" i="60"/>
  <c r="E11" i="60"/>
  <c r="A11" i="60"/>
  <c r="AI10" i="60"/>
  <c r="AH10" i="60"/>
  <c r="AD10" i="60"/>
  <c r="AC10" i="60"/>
  <c r="Y10" i="60"/>
  <c r="X10" i="60"/>
  <c r="T10" i="60"/>
  <c r="P10" i="60"/>
  <c r="O10" i="60"/>
  <c r="N10" i="60"/>
  <c r="K10" i="60"/>
  <c r="J10" i="60"/>
  <c r="F10" i="60"/>
  <c r="E10" i="60"/>
  <c r="AI9" i="60"/>
  <c r="AH9" i="60"/>
  <c r="AD9" i="60"/>
  <c r="AC9" i="60"/>
  <c r="Y9" i="60"/>
  <c r="X9" i="60"/>
  <c r="T9" i="60"/>
  <c r="S9" i="60"/>
  <c r="O9" i="60"/>
  <c r="K9" i="60"/>
  <c r="J9" i="60"/>
  <c r="F9" i="60"/>
  <c r="E9" i="60"/>
  <c r="AI8" i="60"/>
  <c r="AH8" i="60"/>
  <c r="AD8" i="60"/>
  <c r="AC8" i="60"/>
  <c r="Y8" i="60"/>
  <c r="X8" i="60"/>
  <c r="T8" i="60"/>
  <c r="S8" i="60"/>
  <c r="P8" i="60"/>
  <c r="O8" i="60"/>
  <c r="K8" i="60"/>
  <c r="J8" i="60"/>
  <c r="F8" i="60"/>
  <c r="E8" i="60"/>
  <c r="AI7" i="60"/>
  <c r="AH7" i="60"/>
  <c r="AD7" i="60"/>
  <c r="AC7" i="60"/>
  <c r="Y7" i="60"/>
  <c r="X7" i="60"/>
  <c r="T7" i="60"/>
  <c r="S7" i="60"/>
  <c r="P7" i="60"/>
  <c r="O7" i="60"/>
  <c r="K7" i="60"/>
  <c r="J7" i="60"/>
  <c r="F7" i="60"/>
  <c r="E7" i="60"/>
  <c r="AI6" i="60"/>
  <c r="AH6" i="60"/>
  <c r="AD6" i="60"/>
  <c r="AC6" i="60"/>
  <c r="Y6" i="60"/>
  <c r="X6" i="60"/>
  <c r="T6" i="60"/>
  <c r="S6" i="60"/>
  <c r="P6" i="60"/>
  <c r="O6" i="60"/>
  <c r="K6" i="60"/>
  <c r="J6" i="60"/>
  <c r="F6" i="60"/>
  <c r="E6" i="60"/>
  <c r="AI5" i="60"/>
  <c r="AH5" i="60"/>
  <c r="AD5" i="60"/>
  <c r="AC5" i="60"/>
  <c r="Y5" i="60"/>
  <c r="X5" i="60"/>
  <c r="T5" i="60"/>
  <c r="S5" i="60"/>
  <c r="P5" i="60"/>
  <c r="O5" i="60"/>
  <c r="K5" i="60"/>
  <c r="J5" i="60"/>
  <c r="F5" i="60"/>
  <c r="E5" i="60"/>
  <c r="AI4" i="60"/>
  <c r="AH4" i="60"/>
  <c r="AD4" i="60"/>
  <c r="AC4" i="60"/>
  <c r="Y4" i="60"/>
  <c r="X4" i="60"/>
  <c r="T4" i="60"/>
  <c r="S4" i="60"/>
  <c r="P4" i="60"/>
  <c r="O4" i="60"/>
  <c r="N4" i="60"/>
  <c r="K4" i="60"/>
  <c r="J4" i="60"/>
  <c r="I4" i="60"/>
  <c r="F4" i="60"/>
  <c r="E4" i="60"/>
  <c r="D4" i="60"/>
  <c r="AI3" i="60"/>
  <c r="AD3" i="60"/>
  <c r="Y3" i="60"/>
  <c r="T3" i="60"/>
  <c r="O3" i="60"/>
  <c r="J3" i="60"/>
  <c r="D3" i="60"/>
  <c r="A1" i="60"/>
  <c r="T70" i="59"/>
  <c r="S70" i="59"/>
  <c r="T69" i="59"/>
  <c r="S69" i="59"/>
  <c r="T68" i="59"/>
  <c r="S68" i="59"/>
  <c r="T67" i="59"/>
  <c r="S67" i="59"/>
  <c r="T66" i="59"/>
  <c r="T65" i="59"/>
  <c r="S65" i="59"/>
  <c r="AD64" i="59"/>
  <c r="AC64" i="59"/>
  <c r="T64" i="59"/>
  <c r="S64" i="59"/>
  <c r="AD63" i="59"/>
  <c r="AC63" i="59"/>
  <c r="T63" i="59"/>
  <c r="S63" i="59"/>
  <c r="AD62" i="59"/>
  <c r="AC62" i="59"/>
  <c r="T62" i="59"/>
  <c r="S62" i="59"/>
  <c r="K62" i="59"/>
  <c r="J62" i="59"/>
  <c r="AD61" i="59"/>
  <c r="AC61" i="59"/>
  <c r="T61" i="59"/>
  <c r="K61" i="59"/>
  <c r="J61" i="59"/>
  <c r="AD60" i="59"/>
  <c r="AC60" i="59"/>
  <c r="T60" i="59"/>
  <c r="S60" i="59"/>
  <c r="K60" i="59"/>
  <c r="J60" i="59"/>
  <c r="AD59" i="59"/>
  <c r="AC59" i="59"/>
  <c r="Y59" i="59"/>
  <c r="X59" i="59"/>
  <c r="T59" i="59"/>
  <c r="S59" i="59"/>
  <c r="K59" i="59"/>
  <c r="J59" i="59"/>
  <c r="AI58" i="59"/>
  <c r="AH58" i="59"/>
  <c r="AD58" i="59"/>
  <c r="AC58" i="59"/>
  <c r="Y58" i="59"/>
  <c r="X58" i="59"/>
  <c r="T58" i="59"/>
  <c r="S58" i="59"/>
  <c r="K58" i="59"/>
  <c r="J58" i="59"/>
  <c r="AI57" i="59"/>
  <c r="AH57" i="59"/>
  <c r="AD57" i="59"/>
  <c r="AC57" i="59"/>
  <c r="Y57" i="59"/>
  <c r="X57" i="59"/>
  <c r="T57" i="59"/>
  <c r="S57" i="59"/>
  <c r="K57" i="59"/>
  <c r="J57" i="59"/>
  <c r="AI56" i="59"/>
  <c r="AH56" i="59"/>
  <c r="AD56" i="59"/>
  <c r="AC56" i="59"/>
  <c r="Y56" i="59"/>
  <c r="X56" i="59"/>
  <c r="T56" i="59"/>
  <c r="S56" i="59"/>
  <c r="K56" i="59"/>
  <c r="J56" i="59"/>
  <c r="AI55" i="59"/>
  <c r="AH55" i="59"/>
  <c r="AD55" i="59"/>
  <c r="AC55" i="59"/>
  <c r="Y55" i="59"/>
  <c r="X55" i="59"/>
  <c r="T55" i="59"/>
  <c r="P55" i="59"/>
  <c r="O55" i="59"/>
  <c r="K55" i="59"/>
  <c r="J55" i="59"/>
  <c r="AI54" i="59"/>
  <c r="AH54" i="59"/>
  <c r="AD54" i="59"/>
  <c r="AC54" i="59"/>
  <c r="Y54" i="59"/>
  <c r="X54" i="59"/>
  <c r="T54" i="59"/>
  <c r="S54" i="59"/>
  <c r="P54" i="59"/>
  <c r="O54" i="59"/>
  <c r="K54" i="59"/>
  <c r="J54" i="59"/>
  <c r="AI53" i="59"/>
  <c r="AH53" i="59"/>
  <c r="AD53" i="59"/>
  <c r="AC53" i="59"/>
  <c r="Y53" i="59"/>
  <c r="X53" i="59"/>
  <c r="T53" i="59"/>
  <c r="S53" i="59"/>
  <c r="P53" i="59"/>
  <c r="O53" i="59"/>
  <c r="K53" i="59"/>
  <c r="J53" i="59"/>
  <c r="AI52" i="59"/>
  <c r="AH52" i="59"/>
  <c r="AD52" i="59"/>
  <c r="AC52" i="59"/>
  <c r="Y52" i="59"/>
  <c r="X52" i="59"/>
  <c r="T52" i="59"/>
  <c r="S52" i="59"/>
  <c r="P52" i="59"/>
  <c r="O52" i="59"/>
  <c r="K52" i="59"/>
  <c r="J52" i="59"/>
  <c r="AI51" i="59"/>
  <c r="AH51" i="59"/>
  <c r="AD51" i="59"/>
  <c r="AC51" i="59"/>
  <c r="Y51" i="59"/>
  <c r="X51" i="59"/>
  <c r="T51" i="59"/>
  <c r="S51" i="59"/>
  <c r="P51" i="59"/>
  <c r="O51" i="59"/>
  <c r="N51" i="59"/>
  <c r="K51" i="59"/>
  <c r="J51" i="59"/>
  <c r="AI50" i="59"/>
  <c r="AH50" i="59"/>
  <c r="AD50" i="59"/>
  <c r="AC50" i="59"/>
  <c r="Y50" i="59"/>
  <c r="X50" i="59"/>
  <c r="T50" i="59"/>
  <c r="S50" i="59"/>
  <c r="O50" i="59"/>
  <c r="K50" i="59"/>
  <c r="J50" i="59"/>
  <c r="AI49" i="59"/>
  <c r="AH49" i="59"/>
  <c r="AD49" i="59"/>
  <c r="AC49" i="59"/>
  <c r="Y49" i="59"/>
  <c r="X49" i="59"/>
  <c r="T49" i="59"/>
  <c r="P49" i="59"/>
  <c r="O49" i="59"/>
  <c r="K49" i="59"/>
  <c r="J49" i="59"/>
  <c r="I49" i="59"/>
  <c r="AI48" i="59"/>
  <c r="AH48" i="59"/>
  <c r="AD48" i="59"/>
  <c r="AC48" i="59"/>
  <c r="Y48" i="59"/>
  <c r="X48" i="59"/>
  <c r="T48" i="59"/>
  <c r="S48" i="59"/>
  <c r="P48" i="59"/>
  <c r="O48" i="59"/>
  <c r="J48" i="59"/>
  <c r="AI47" i="59"/>
  <c r="AH47" i="59"/>
  <c r="AD47" i="59"/>
  <c r="AC47" i="59"/>
  <c r="Y47" i="59"/>
  <c r="X47" i="59"/>
  <c r="T47" i="59"/>
  <c r="S47" i="59"/>
  <c r="P47" i="59"/>
  <c r="O47" i="59"/>
  <c r="K47" i="59"/>
  <c r="J47" i="59"/>
  <c r="F47" i="59"/>
  <c r="E47" i="59"/>
  <c r="AI46" i="59"/>
  <c r="AH46" i="59"/>
  <c r="AD46" i="59"/>
  <c r="AC46" i="59"/>
  <c r="Y46" i="59"/>
  <c r="X46" i="59"/>
  <c r="T46" i="59"/>
  <c r="S46" i="59"/>
  <c r="P46" i="59"/>
  <c r="O46" i="59"/>
  <c r="K46" i="59"/>
  <c r="J46" i="59"/>
  <c r="F46" i="59"/>
  <c r="E46" i="59"/>
  <c r="AI45" i="59"/>
  <c r="AH45" i="59"/>
  <c r="AD45" i="59"/>
  <c r="AC45" i="59"/>
  <c r="Y45" i="59"/>
  <c r="X45" i="59"/>
  <c r="T45" i="59"/>
  <c r="S45" i="59"/>
  <c r="P45" i="59"/>
  <c r="O45" i="59"/>
  <c r="K45" i="59"/>
  <c r="J45" i="59"/>
  <c r="F45" i="59"/>
  <c r="E45" i="59"/>
  <c r="AI44" i="59"/>
  <c r="AH44" i="59"/>
  <c r="AD44" i="59"/>
  <c r="AC44" i="59"/>
  <c r="Y44" i="59"/>
  <c r="X44" i="59"/>
  <c r="T44" i="59"/>
  <c r="S44" i="59"/>
  <c r="P44" i="59"/>
  <c r="O44" i="59"/>
  <c r="K44" i="59"/>
  <c r="J44" i="59"/>
  <c r="F44" i="59"/>
  <c r="E44" i="59"/>
  <c r="AI43" i="59"/>
  <c r="AH43" i="59"/>
  <c r="AD43" i="59"/>
  <c r="AC43" i="59"/>
  <c r="Y43" i="59"/>
  <c r="X43" i="59"/>
  <c r="T43" i="59"/>
  <c r="P43" i="59"/>
  <c r="O43" i="59"/>
  <c r="N43" i="59"/>
  <c r="K43" i="59"/>
  <c r="J43" i="59"/>
  <c r="F43" i="59"/>
  <c r="E43" i="59"/>
  <c r="AI42" i="59"/>
  <c r="AH42" i="59"/>
  <c r="AD42" i="59"/>
  <c r="AC42" i="59"/>
  <c r="Y42" i="59"/>
  <c r="X42" i="59"/>
  <c r="T42" i="59"/>
  <c r="S42" i="59"/>
  <c r="O42" i="59"/>
  <c r="K42" i="59"/>
  <c r="J42" i="59"/>
  <c r="I42" i="59"/>
  <c r="F42" i="59"/>
  <c r="E42" i="59"/>
  <c r="D42" i="59"/>
  <c r="AI41" i="59"/>
  <c r="AH41" i="59"/>
  <c r="AD41" i="59"/>
  <c r="AC41" i="59"/>
  <c r="Y41" i="59"/>
  <c r="X41" i="59"/>
  <c r="T41" i="59"/>
  <c r="S41" i="59"/>
  <c r="P41" i="59"/>
  <c r="O41" i="59"/>
  <c r="J41" i="59"/>
  <c r="D41" i="59"/>
  <c r="AI40" i="59"/>
  <c r="AH40" i="59"/>
  <c r="AD40" i="59"/>
  <c r="AC40" i="59"/>
  <c r="Y40" i="59"/>
  <c r="X40" i="59"/>
  <c r="T40" i="59"/>
  <c r="S40" i="59"/>
  <c r="P40" i="59"/>
  <c r="O40" i="59"/>
  <c r="K40" i="59"/>
  <c r="J40" i="59"/>
  <c r="F40" i="59"/>
  <c r="E40" i="59"/>
  <c r="AI39" i="59"/>
  <c r="AH39" i="59"/>
  <c r="AD39" i="59"/>
  <c r="AC39" i="59"/>
  <c r="Y39" i="59"/>
  <c r="X39" i="59"/>
  <c r="T39" i="59"/>
  <c r="S39" i="59"/>
  <c r="P39" i="59"/>
  <c r="O39" i="59"/>
  <c r="K39" i="59"/>
  <c r="J39" i="59"/>
  <c r="F39" i="59"/>
  <c r="E39" i="59"/>
  <c r="AI38" i="59"/>
  <c r="AD38" i="59"/>
  <c r="Y38" i="59"/>
  <c r="X38" i="59"/>
  <c r="T38" i="59"/>
  <c r="P38" i="59"/>
  <c r="O38" i="59"/>
  <c r="N38" i="59"/>
  <c r="K38" i="59"/>
  <c r="J38" i="59"/>
  <c r="F38" i="59"/>
  <c r="E38" i="59"/>
  <c r="AI37" i="59"/>
  <c r="AH37" i="59"/>
  <c r="AD37" i="59"/>
  <c r="AC37" i="59"/>
  <c r="Y37" i="59"/>
  <c r="X37" i="59"/>
  <c r="O37" i="59"/>
  <c r="K37" i="59"/>
  <c r="J37" i="59"/>
  <c r="F37" i="59"/>
  <c r="E37" i="59"/>
  <c r="AI36" i="59"/>
  <c r="AH36" i="59"/>
  <c r="AD36" i="59"/>
  <c r="AC36" i="59"/>
  <c r="Y36" i="59"/>
  <c r="X36" i="59"/>
  <c r="P36" i="59"/>
  <c r="O36" i="59"/>
  <c r="K36" i="59"/>
  <c r="J36" i="59"/>
  <c r="F36" i="59"/>
  <c r="E36" i="59"/>
  <c r="AI35" i="59"/>
  <c r="AH35" i="59"/>
  <c r="AD35" i="59"/>
  <c r="AC35" i="59"/>
  <c r="Y35" i="59"/>
  <c r="X35" i="59"/>
  <c r="P35" i="59"/>
  <c r="O35" i="59"/>
  <c r="K35" i="59"/>
  <c r="J35" i="59"/>
  <c r="F35" i="59"/>
  <c r="E35" i="59"/>
  <c r="AI34" i="59"/>
  <c r="AH34" i="59"/>
  <c r="AD34" i="59"/>
  <c r="AC34" i="59"/>
  <c r="Y34" i="59"/>
  <c r="X34" i="59"/>
  <c r="P34" i="59"/>
  <c r="O34" i="59"/>
  <c r="K34" i="59"/>
  <c r="J34" i="59"/>
  <c r="F34" i="59"/>
  <c r="E34" i="59"/>
  <c r="D34" i="59"/>
  <c r="AI33" i="59"/>
  <c r="AH33" i="59"/>
  <c r="AD33" i="59"/>
  <c r="AC33" i="59"/>
  <c r="Y33" i="59"/>
  <c r="X33" i="59"/>
  <c r="P33" i="59"/>
  <c r="O33" i="59"/>
  <c r="K33" i="59"/>
  <c r="J33" i="59"/>
  <c r="D33" i="59"/>
  <c r="AI32" i="59"/>
  <c r="AH32" i="59"/>
  <c r="AD32" i="59"/>
  <c r="AC32" i="59"/>
  <c r="Y32" i="59"/>
  <c r="X32" i="59"/>
  <c r="T32" i="59"/>
  <c r="S32" i="59"/>
  <c r="P32" i="59"/>
  <c r="O32" i="59"/>
  <c r="K32" i="59"/>
  <c r="J32" i="59"/>
  <c r="F32" i="59"/>
  <c r="E32" i="59"/>
  <c r="A32" i="59"/>
  <c r="AI31" i="59"/>
  <c r="AH31" i="59"/>
  <c r="AD31" i="59"/>
  <c r="AC31" i="59"/>
  <c r="Y31" i="59"/>
  <c r="X31" i="59"/>
  <c r="T31" i="59"/>
  <c r="S31" i="59"/>
  <c r="P31" i="59"/>
  <c r="O31" i="59"/>
  <c r="N31" i="59"/>
  <c r="K31" i="59"/>
  <c r="J31" i="59"/>
  <c r="F31" i="59"/>
  <c r="E31" i="59"/>
  <c r="A31" i="59"/>
  <c r="AI30" i="59"/>
  <c r="AH30" i="59"/>
  <c r="AD30" i="59"/>
  <c r="AC30" i="59"/>
  <c r="Y30" i="59"/>
  <c r="X30" i="59"/>
  <c r="T30" i="59"/>
  <c r="S30" i="59"/>
  <c r="O30" i="59"/>
  <c r="K30" i="59"/>
  <c r="J30" i="59"/>
  <c r="F30" i="59"/>
  <c r="E30" i="59"/>
  <c r="A30" i="59"/>
  <c r="AI29" i="59"/>
  <c r="AH29" i="59"/>
  <c r="AD29" i="59"/>
  <c r="AC29" i="59"/>
  <c r="Y29" i="59"/>
  <c r="T29" i="59"/>
  <c r="S29" i="59"/>
  <c r="P29" i="59"/>
  <c r="O29" i="59"/>
  <c r="K29" i="59"/>
  <c r="J29" i="59"/>
  <c r="F29" i="59"/>
  <c r="E29" i="59"/>
  <c r="D29" i="59"/>
  <c r="A29" i="59"/>
  <c r="AI28" i="59"/>
  <c r="AH28" i="59"/>
  <c r="AD28" i="59"/>
  <c r="AC28" i="59"/>
  <c r="Y28" i="59"/>
  <c r="X28" i="59"/>
  <c r="T28" i="59"/>
  <c r="P28" i="59"/>
  <c r="O28" i="59"/>
  <c r="K28" i="59"/>
  <c r="J28" i="59"/>
  <c r="D28" i="59"/>
  <c r="A28" i="59"/>
  <c r="AI27" i="59"/>
  <c r="AH27" i="59"/>
  <c r="AD27" i="59"/>
  <c r="AC27" i="59"/>
  <c r="Y27" i="59"/>
  <c r="X27" i="59"/>
  <c r="T27" i="59"/>
  <c r="S27" i="59"/>
  <c r="P27" i="59"/>
  <c r="O27" i="59"/>
  <c r="K27" i="59"/>
  <c r="J27" i="59"/>
  <c r="F27" i="59"/>
  <c r="E27" i="59"/>
  <c r="A27" i="59"/>
  <c r="AI26" i="59"/>
  <c r="AH26" i="59"/>
  <c r="AD26" i="59"/>
  <c r="AC26" i="59"/>
  <c r="Y26" i="59"/>
  <c r="X26" i="59"/>
  <c r="T26" i="59"/>
  <c r="S26" i="59"/>
  <c r="P26" i="59"/>
  <c r="O26" i="59"/>
  <c r="K26" i="59"/>
  <c r="J26" i="59"/>
  <c r="F26" i="59"/>
  <c r="E26" i="59"/>
  <c r="A26" i="59"/>
  <c r="AI25" i="59"/>
  <c r="AH25" i="59"/>
  <c r="AD25" i="59"/>
  <c r="AC25" i="59"/>
  <c r="Y25" i="59"/>
  <c r="X25" i="59"/>
  <c r="T25" i="59"/>
  <c r="S25" i="59"/>
  <c r="P25" i="59"/>
  <c r="O25" i="59"/>
  <c r="K25" i="59"/>
  <c r="J25" i="59"/>
  <c r="F25" i="59"/>
  <c r="E25" i="59"/>
  <c r="A25" i="59"/>
  <c r="AI24" i="59"/>
  <c r="AH24" i="59"/>
  <c r="AD24" i="59"/>
  <c r="AC24" i="59"/>
  <c r="Y24" i="59"/>
  <c r="X24" i="59"/>
  <c r="T24" i="59"/>
  <c r="S24" i="59"/>
  <c r="P24" i="59"/>
  <c r="O24" i="59"/>
  <c r="N24" i="59"/>
  <c r="K24" i="59"/>
  <c r="J24" i="59"/>
  <c r="F24" i="59"/>
  <c r="E24" i="59"/>
  <c r="A24" i="59"/>
  <c r="AI23" i="59"/>
  <c r="AH23" i="59"/>
  <c r="AD23" i="59"/>
  <c r="AC23" i="59"/>
  <c r="Y23" i="59"/>
  <c r="X23" i="59"/>
  <c r="T23" i="59"/>
  <c r="S23" i="59"/>
  <c r="O23" i="59"/>
  <c r="K23" i="59"/>
  <c r="J23" i="59"/>
  <c r="F23" i="59"/>
  <c r="E23" i="59"/>
  <c r="A23" i="59"/>
  <c r="AI22" i="59"/>
  <c r="AH22" i="59"/>
  <c r="AD22" i="59"/>
  <c r="AC22" i="59"/>
  <c r="Y22" i="59"/>
  <c r="X22" i="59"/>
  <c r="T22" i="59"/>
  <c r="S22" i="59"/>
  <c r="P22" i="59"/>
  <c r="O22" i="59"/>
  <c r="K22" i="59"/>
  <c r="J22" i="59"/>
  <c r="I22" i="59"/>
  <c r="F22" i="59"/>
  <c r="E22" i="59"/>
  <c r="D22" i="59"/>
  <c r="A22" i="59"/>
  <c r="AI21" i="59"/>
  <c r="AH21" i="59"/>
  <c r="AD21" i="59"/>
  <c r="AC21" i="59"/>
  <c r="Y21" i="59"/>
  <c r="X21" i="59"/>
  <c r="T21" i="59"/>
  <c r="S21" i="59"/>
  <c r="P21" i="59"/>
  <c r="O21" i="59"/>
  <c r="J21" i="59"/>
  <c r="D21" i="59"/>
  <c r="A21" i="59"/>
  <c r="AI20" i="59"/>
  <c r="AD20" i="59"/>
  <c r="AC20" i="59"/>
  <c r="Y20" i="59"/>
  <c r="X20" i="59"/>
  <c r="T20" i="59"/>
  <c r="S20" i="59"/>
  <c r="P20" i="59"/>
  <c r="O20" i="59"/>
  <c r="K20" i="59"/>
  <c r="J20" i="59"/>
  <c r="F20" i="59"/>
  <c r="E20" i="59"/>
  <c r="B7" i="59"/>
  <c r="A20" i="59"/>
  <c r="AI19" i="59"/>
  <c r="AH19" i="59"/>
  <c r="AD19" i="59"/>
  <c r="AC19" i="59"/>
  <c r="Y19" i="59"/>
  <c r="X19" i="59"/>
  <c r="T19" i="59"/>
  <c r="S19" i="59"/>
  <c r="P19" i="59"/>
  <c r="O19" i="59"/>
  <c r="K19" i="59"/>
  <c r="J19" i="59"/>
  <c r="F19" i="59"/>
  <c r="E19" i="59"/>
  <c r="AI18" i="59"/>
  <c r="AH18" i="59"/>
  <c r="AD18" i="59"/>
  <c r="AC18" i="59"/>
  <c r="Y18" i="59"/>
  <c r="X18" i="59"/>
  <c r="T18" i="59"/>
  <c r="S18" i="59"/>
  <c r="P18" i="59"/>
  <c r="O18" i="59"/>
  <c r="K18" i="59"/>
  <c r="J18" i="59"/>
  <c r="F18" i="59"/>
  <c r="E18" i="59"/>
  <c r="AI17" i="59"/>
  <c r="AH17" i="59"/>
  <c r="AD17" i="59"/>
  <c r="AC17" i="59"/>
  <c r="Y17" i="59"/>
  <c r="T17" i="59"/>
  <c r="S17" i="59"/>
  <c r="P17" i="59"/>
  <c r="O17" i="59"/>
  <c r="N17" i="59"/>
  <c r="K17" i="59"/>
  <c r="J17" i="59"/>
  <c r="F17" i="59"/>
  <c r="E17" i="59"/>
  <c r="AI16" i="59"/>
  <c r="AH16" i="59"/>
  <c r="AD16" i="59"/>
  <c r="AC16" i="59"/>
  <c r="Y16" i="59"/>
  <c r="X16" i="59"/>
  <c r="T16" i="59"/>
  <c r="S16" i="59"/>
  <c r="O16" i="59"/>
  <c r="K16" i="59"/>
  <c r="J16" i="59"/>
  <c r="F16" i="59"/>
  <c r="E16" i="59"/>
  <c r="A16" i="59"/>
  <c r="AI15" i="59"/>
  <c r="AH15" i="59"/>
  <c r="AD15" i="59"/>
  <c r="AC15" i="59"/>
  <c r="Y15" i="59"/>
  <c r="X15" i="59"/>
  <c r="T15" i="59"/>
  <c r="S15" i="59"/>
  <c r="P15" i="59"/>
  <c r="O15" i="59"/>
  <c r="K15" i="59"/>
  <c r="J15" i="59"/>
  <c r="F15" i="59"/>
  <c r="E15" i="59"/>
  <c r="A15" i="59"/>
  <c r="AI14" i="59"/>
  <c r="AH14" i="59"/>
  <c r="AD14" i="59"/>
  <c r="AC14" i="59"/>
  <c r="Y14" i="59"/>
  <c r="X14" i="59"/>
  <c r="T14" i="59"/>
  <c r="S14" i="59"/>
  <c r="P14" i="59"/>
  <c r="O14" i="59"/>
  <c r="K14" i="59"/>
  <c r="J14" i="59"/>
  <c r="F14" i="59"/>
  <c r="E14" i="59"/>
  <c r="D14" i="59"/>
  <c r="A14" i="59"/>
  <c r="AI13" i="59"/>
  <c r="AH13" i="59"/>
  <c r="AD13" i="59"/>
  <c r="AC13" i="59"/>
  <c r="Y13" i="59"/>
  <c r="X13" i="59"/>
  <c r="T13" i="59"/>
  <c r="S13" i="59"/>
  <c r="P13" i="59"/>
  <c r="O13" i="59"/>
  <c r="K13" i="59"/>
  <c r="J13" i="59"/>
  <c r="D13" i="59"/>
  <c r="A13" i="59"/>
  <c r="AI12" i="59"/>
  <c r="AH12" i="59"/>
  <c r="AD12" i="59"/>
  <c r="AC12" i="59"/>
  <c r="Y12" i="59"/>
  <c r="X12" i="59"/>
  <c r="T12" i="59"/>
  <c r="S12" i="59"/>
  <c r="P12" i="59"/>
  <c r="O12" i="59"/>
  <c r="K12" i="59"/>
  <c r="J12" i="59"/>
  <c r="I12" i="59"/>
  <c r="F12" i="59"/>
  <c r="E12" i="59"/>
  <c r="A12" i="59"/>
  <c r="AI11" i="59"/>
  <c r="AH11" i="59"/>
  <c r="AD11" i="59"/>
  <c r="AC11" i="59"/>
  <c r="Y11" i="59"/>
  <c r="X11" i="59"/>
  <c r="T11" i="59"/>
  <c r="S11" i="59"/>
  <c r="P11" i="59"/>
  <c r="O11" i="59"/>
  <c r="J11" i="59"/>
  <c r="F11" i="59"/>
  <c r="E11" i="59"/>
  <c r="B6" i="59"/>
  <c r="A11" i="59"/>
  <c r="AI10" i="59"/>
  <c r="AH10" i="59"/>
  <c r="AD10" i="59"/>
  <c r="AC10" i="59"/>
  <c r="Y10" i="59"/>
  <c r="X10" i="59"/>
  <c r="T10" i="59"/>
  <c r="P10" i="59"/>
  <c r="O10" i="59"/>
  <c r="N10" i="59"/>
  <c r="K10" i="59"/>
  <c r="J10" i="59"/>
  <c r="F10" i="59"/>
  <c r="E10" i="59"/>
  <c r="AI9" i="59"/>
  <c r="AH9" i="59"/>
  <c r="AD9" i="59"/>
  <c r="AC9" i="59"/>
  <c r="Y9" i="59"/>
  <c r="X9" i="59"/>
  <c r="T9" i="59"/>
  <c r="S9" i="59"/>
  <c r="O9" i="59"/>
  <c r="K9" i="59"/>
  <c r="J9" i="59"/>
  <c r="F9" i="59"/>
  <c r="E9" i="59"/>
  <c r="AI8" i="59"/>
  <c r="AH8" i="59"/>
  <c r="AD8" i="59"/>
  <c r="AC8" i="59"/>
  <c r="Y8" i="59"/>
  <c r="X8" i="59"/>
  <c r="T8" i="59"/>
  <c r="S8" i="59"/>
  <c r="P8" i="59"/>
  <c r="O8" i="59"/>
  <c r="K8" i="59"/>
  <c r="J8" i="59"/>
  <c r="F8" i="59"/>
  <c r="E8" i="59"/>
  <c r="AI7" i="59"/>
  <c r="AH7" i="59"/>
  <c r="AD7" i="59"/>
  <c r="AC7" i="59"/>
  <c r="Y7" i="59"/>
  <c r="X7" i="59"/>
  <c r="T7" i="59"/>
  <c r="S7" i="59"/>
  <c r="P7" i="59"/>
  <c r="O7" i="59"/>
  <c r="K7" i="59"/>
  <c r="J7" i="59"/>
  <c r="F7" i="59"/>
  <c r="E7" i="59"/>
  <c r="AI6" i="59"/>
  <c r="AH6" i="59"/>
  <c r="AD6" i="59"/>
  <c r="AC6" i="59"/>
  <c r="Y6" i="59"/>
  <c r="X6" i="59"/>
  <c r="T6" i="59"/>
  <c r="S6" i="59"/>
  <c r="P6" i="59"/>
  <c r="O6" i="59"/>
  <c r="K6" i="59"/>
  <c r="J6" i="59"/>
  <c r="F6" i="59"/>
  <c r="E6" i="59"/>
  <c r="AI5" i="59"/>
  <c r="AH5" i="59"/>
  <c r="AD5" i="59"/>
  <c r="AC5" i="59"/>
  <c r="Y5" i="59"/>
  <c r="X5" i="59"/>
  <c r="T5" i="59"/>
  <c r="S5" i="59"/>
  <c r="P5" i="59"/>
  <c r="O5" i="59"/>
  <c r="K5" i="59"/>
  <c r="J5" i="59"/>
  <c r="F5" i="59"/>
  <c r="E5" i="59"/>
  <c r="AI4" i="59"/>
  <c r="AH4" i="59"/>
  <c r="AD4" i="59"/>
  <c r="AC4" i="59"/>
  <c r="Y4" i="59"/>
  <c r="X4" i="59"/>
  <c r="T4" i="59"/>
  <c r="S4" i="59"/>
  <c r="P4" i="59"/>
  <c r="O4" i="59"/>
  <c r="N4" i="59"/>
  <c r="K4" i="59"/>
  <c r="J4" i="59"/>
  <c r="I4" i="59"/>
  <c r="F4" i="59"/>
  <c r="E4" i="59"/>
  <c r="D4" i="59"/>
  <c r="AI3" i="59"/>
  <c r="AD3" i="59"/>
  <c r="Y3" i="59"/>
  <c r="T3" i="59"/>
  <c r="O3" i="59"/>
  <c r="J3" i="59"/>
  <c r="D3" i="59"/>
  <c r="A1" i="59"/>
  <c r="T70" i="58"/>
  <c r="S70" i="58"/>
  <c r="T69" i="58"/>
  <c r="S69" i="58"/>
  <c r="T68" i="58"/>
  <c r="S68" i="58"/>
  <c r="T67" i="58"/>
  <c r="S67" i="58"/>
  <c r="T66" i="58"/>
  <c r="T65" i="58"/>
  <c r="S65" i="58"/>
  <c r="AD64" i="58"/>
  <c r="AC64" i="58"/>
  <c r="T64" i="58"/>
  <c r="S64" i="58"/>
  <c r="AD63" i="58"/>
  <c r="AC63" i="58"/>
  <c r="T63" i="58"/>
  <c r="S63" i="58"/>
  <c r="AD62" i="58"/>
  <c r="AC62" i="58"/>
  <c r="T62" i="58"/>
  <c r="S62" i="58"/>
  <c r="K62" i="58"/>
  <c r="J62" i="58"/>
  <c r="AD61" i="58"/>
  <c r="AC61" i="58"/>
  <c r="T61" i="58"/>
  <c r="K61" i="58"/>
  <c r="J61" i="58"/>
  <c r="AD60" i="58"/>
  <c r="AC60" i="58"/>
  <c r="T60" i="58"/>
  <c r="S60" i="58"/>
  <c r="K60" i="58"/>
  <c r="J60" i="58"/>
  <c r="AD59" i="58"/>
  <c r="AC59" i="58"/>
  <c r="Y59" i="58"/>
  <c r="X59" i="58"/>
  <c r="T59" i="58"/>
  <c r="S59" i="58"/>
  <c r="K59" i="58"/>
  <c r="J59" i="58"/>
  <c r="AI58" i="58"/>
  <c r="AH58" i="58"/>
  <c r="AD58" i="58"/>
  <c r="AC58" i="58"/>
  <c r="Y58" i="58"/>
  <c r="X58" i="58"/>
  <c r="T58" i="58"/>
  <c r="S58" i="58"/>
  <c r="K58" i="58"/>
  <c r="J58" i="58"/>
  <c r="AI57" i="58"/>
  <c r="AH57" i="58"/>
  <c r="AD57" i="58"/>
  <c r="AC57" i="58"/>
  <c r="Y57" i="58"/>
  <c r="X57" i="58"/>
  <c r="T57" i="58"/>
  <c r="S57" i="58"/>
  <c r="K57" i="58"/>
  <c r="J57" i="58"/>
  <c r="AI56" i="58"/>
  <c r="AH56" i="58"/>
  <c r="AD56" i="58"/>
  <c r="AC56" i="58"/>
  <c r="Y56" i="58"/>
  <c r="X56" i="58"/>
  <c r="T56" i="58"/>
  <c r="S56" i="58"/>
  <c r="K56" i="58"/>
  <c r="J56" i="58"/>
  <c r="AI55" i="58"/>
  <c r="AH55" i="58"/>
  <c r="AD55" i="58"/>
  <c r="AC55" i="58"/>
  <c r="Y55" i="58"/>
  <c r="X55" i="58"/>
  <c r="T55" i="58"/>
  <c r="P55" i="58"/>
  <c r="O55" i="58"/>
  <c r="K55" i="58"/>
  <c r="J55" i="58"/>
  <c r="AI54" i="58"/>
  <c r="AH54" i="58"/>
  <c r="AD54" i="58"/>
  <c r="AC54" i="58"/>
  <c r="Y54" i="58"/>
  <c r="X54" i="58"/>
  <c r="T54" i="58"/>
  <c r="S54" i="58"/>
  <c r="P54" i="58"/>
  <c r="O54" i="58"/>
  <c r="K54" i="58"/>
  <c r="J54" i="58"/>
  <c r="AI53" i="58"/>
  <c r="AH53" i="58"/>
  <c r="AD53" i="58"/>
  <c r="AC53" i="58"/>
  <c r="Y53" i="58"/>
  <c r="X53" i="58"/>
  <c r="T53" i="58"/>
  <c r="S53" i="58"/>
  <c r="P53" i="58"/>
  <c r="O53" i="58"/>
  <c r="K53" i="58"/>
  <c r="J53" i="58"/>
  <c r="AI52" i="58"/>
  <c r="AH52" i="58"/>
  <c r="AD52" i="58"/>
  <c r="AC52" i="58"/>
  <c r="Y52" i="58"/>
  <c r="X52" i="58"/>
  <c r="T52" i="58"/>
  <c r="S52" i="58"/>
  <c r="P52" i="58"/>
  <c r="O52" i="58"/>
  <c r="K52" i="58"/>
  <c r="J52" i="58"/>
  <c r="AI51" i="58"/>
  <c r="AH51" i="58"/>
  <c r="AD51" i="58"/>
  <c r="AC51" i="58"/>
  <c r="Y51" i="58"/>
  <c r="X51" i="58"/>
  <c r="T51" i="58"/>
  <c r="S51" i="58"/>
  <c r="P51" i="58"/>
  <c r="O51" i="58"/>
  <c r="N51" i="58"/>
  <c r="K51" i="58"/>
  <c r="J51" i="58"/>
  <c r="AI50" i="58"/>
  <c r="AH50" i="58"/>
  <c r="AD50" i="58"/>
  <c r="AC50" i="58"/>
  <c r="Y50" i="58"/>
  <c r="X50" i="58"/>
  <c r="T50" i="58"/>
  <c r="S50" i="58"/>
  <c r="O50" i="58"/>
  <c r="K50" i="58"/>
  <c r="J50" i="58"/>
  <c r="AI49" i="58"/>
  <c r="AH49" i="58"/>
  <c r="AD49" i="58"/>
  <c r="AC49" i="58"/>
  <c r="Y49" i="58"/>
  <c r="X49" i="58"/>
  <c r="T49" i="58"/>
  <c r="P49" i="58"/>
  <c r="O49" i="58"/>
  <c r="K49" i="58"/>
  <c r="J49" i="58"/>
  <c r="I49" i="58"/>
  <c r="AI48" i="58"/>
  <c r="AH48" i="58"/>
  <c r="AD48" i="58"/>
  <c r="AC48" i="58"/>
  <c r="Y48" i="58"/>
  <c r="X48" i="58"/>
  <c r="T48" i="58"/>
  <c r="S48" i="58"/>
  <c r="P48" i="58"/>
  <c r="O48" i="58"/>
  <c r="J48" i="58"/>
  <c r="AI47" i="58"/>
  <c r="AH47" i="58"/>
  <c r="AD47" i="58"/>
  <c r="AC47" i="58"/>
  <c r="Y47" i="58"/>
  <c r="X47" i="58"/>
  <c r="T47" i="58"/>
  <c r="S47" i="58"/>
  <c r="P47" i="58"/>
  <c r="O47" i="58"/>
  <c r="K47" i="58"/>
  <c r="J47" i="58"/>
  <c r="F47" i="58"/>
  <c r="E47" i="58"/>
  <c r="AI46" i="58"/>
  <c r="AH46" i="58"/>
  <c r="AD46" i="58"/>
  <c r="AC46" i="58"/>
  <c r="Y46" i="58"/>
  <c r="X46" i="58"/>
  <c r="T46" i="58"/>
  <c r="S46" i="58"/>
  <c r="P46" i="58"/>
  <c r="O46" i="58"/>
  <c r="K46" i="58"/>
  <c r="J46" i="58"/>
  <c r="F46" i="58"/>
  <c r="E46" i="58"/>
  <c r="AI45" i="58"/>
  <c r="AH45" i="58"/>
  <c r="AD45" i="58"/>
  <c r="AC45" i="58"/>
  <c r="Y45" i="58"/>
  <c r="X45" i="58"/>
  <c r="T45" i="58"/>
  <c r="S45" i="58"/>
  <c r="P45" i="58"/>
  <c r="O45" i="58"/>
  <c r="K45" i="58"/>
  <c r="J45" i="58"/>
  <c r="F45" i="58"/>
  <c r="E45" i="58"/>
  <c r="AI44" i="58"/>
  <c r="AH44" i="58"/>
  <c r="AD44" i="58"/>
  <c r="AC44" i="58"/>
  <c r="Y44" i="58"/>
  <c r="X44" i="58"/>
  <c r="T44" i="58"/>
  <c r="S44" i="58"/>
  <c r="P44" i="58"/>
  <c r="O44" i="58"/>
  <c r="K44" i="58"/>
  <c r="J44" i="58"/>
  <c r="F44" i="58"/>
  <c r="E44" i="58"/>
  <c r="AI43" i="58"/>
  <c r="AH43" i="58"/>
  <c r="AD43" i="58"/>
  <c r="AC43" i="58"/>
  <c r="Y43" i="58"/>
  <c r="X43" i="58"/>
  <c r="T43" i="58"/>
  <c r="P43" i="58"/>
  <c r="O43" i="58"/>
  <c r="N43" i="58"/>
  <c r="K43" i="58"/>
  <c r="J43" i="58"/>
  <c r="F43" i="58"/>
  <c r="E43" i="58"/>
  <c r="AI42" i="58"/>
  <c r="AH42" i="58"/>
  <c r="AD42" i="58"/>
  <c r="AC42" i="58"/>
  <c r="Y42" i="58"/>
  <c r="X42" i="58"/>
  <c r="T42" i="58"/>
  <c r="S42" i="58"/>
  <c r="O42" i="58"/>
  <c r="K42" i="58"/>
  <c r="J42" i="58"/>
  <c r="I42" i="58"/>
  <c r="F42" i="58"/>
  <c r="E42" i="58"/>
  <c r="D42" i="58"/>
  <c r="AI41" i="58"/>
  <c r="AH41" i="58"/>
  <c r="AD41" i="58"/>
  <c r="AC41" i="58"/>
  <c r="Y41" i="58"/>
  <c r="X41" i="58"/>
  <c r="T41" i="58"/>
  <c r="S41" i="58"/>
  <c r="P41" i="58"/>
  <c r="O41" i="58"/>
  <c r="J41" i="58"/>
  <c r="D41" i="58"/>
  <c r="AI40" i="58"/>
  <c r="AH40" i="58"/>
  <c r="AD40" i="58"/>
  <c r="AC40" i="58"/>
  <c r="Y40" i="58"/>
  <c r="X40" i="58"/>
  <c r="T40" i="58"/>
  <c r="S40" i="58"/>
  <c r="P40" i="58"/>
  <c r="O40" i="58"/>
  <c r="K40" i="58"/>
  <c r="J40" i="58"/>
  <c r="F40" i="58"/>
  <c r="E40" i="58"/>
  <c r="AI39" i="58"/>
  <c r="AH39" i="58"/>
  <c r="AD39" i="58"/>
  <c r="AC39" i="58"/>
  <c r="Y39" i="58"/>
  <c r="X39" i="58"/>
  <c r="T39" i="58"/>
  <c r="S39" i="58"/>
  <c r="P39" i="58"/>
  <c r="O39" i="58"/>
  <c r="K39" i="58"/>
  <c r="J39" i="58"/>
  <c r="F39" i="58"/>
  <c r="E39" i="58"/>
  <c r="AI38" i="58"/>
  <c r="AD38" i="58"/>
  <c r="Y38" i="58"/>
  <c r="X38" i="58"/>
  <c r="T38" i="58"/>
  <c r="P38" i="58"/>
  <c r="O38" i="58"/>
  <c r="N38" i="58"/>
  <c r="K38" i="58"/>
  <c r="J38" i="58"/>
  <c r="F38" i="58"/>
  <c r="E38" i="58"/>
  <c r="AI37" i="58"/>
  <c r="AH37" i="58"/>
  <c r="AD37" i="58"/>
  <c r="AC37" i="58"/>
  <c r="Y37" i="58"/>
  <c r="X37" i="58"/>
  <c r="O37" i="58"/>
  <c r="K37" i="58"/>
  <c r="J37" i="58"/>
  <c r="F37" i="58"/>
  <c r="E37" i="58"/>
  <c r="AI36" i="58"/>
  <c r="AH36" i="58"/>
  <c r="AD36" i="58"/>
  <c r="AC36" i="58"/>
  <c r="Y36" i="58"/>
  <c r="X36" i="58"/>
  <c r="P36" i="58"/>
  <c r="O36" i="58"/>
  <c r="K36" i="58"/>
  <c r="J36" i="58"/>
  <c r="F36" i="58"/>
  <c r="E36" i="58"/>
  <c r="AI35" i="58"/>
  <c r="AH35" i="58"/>
  <c r="AD35" i="58"/>
  <c r="AC35" i="58"/>
  <c r="Y35" i="58"/>
  <c r="X35" i="58"/>
  <c r="P35" i="58"/>
  <c r="O35" i="58"/>
  <c r="K35" i="58"/>
  <c r="J35" i="58"/>
  <c r="F35" i="58"/>
  <c r="E35" i="58"/>
  <c r="AI34" i="58"/>
  <c r="AH34" i="58"/>
  <c r="AD34" i="58"/>
  <c r="AC34" i="58"/>
  <c r="Y34" i="58"/>
  <c r="X34" i="58"/>
  <c r="P34" i="58"/>
  <c r="O34" i="58"/>
  <c r="K34" i="58"/>
  <c r="J34" i="58"/>
  <c r="F34" i="58"/>
  <c r="E34" i="58"/>
  <c r="D34" i="58"/>
  <c r="AI33" i="58"/>
  <c r="AH33" i="58"/>
  <c r="AD33" i="58"/>
  <c r="AC33" i="58"/>
  <c r="Y33" i="58"/>
  <c r="X33" i="58"/>
  <c r="P33" i="58"/>
  <c r="O33" i="58"/>
  <c r="K33" i="58"/>
  <c r="J33" i="58"/>
  <c r="D33" i="58"/>
  <c r="AI32" i="58"/>
  <c r="AH32" i="58"/>
  <c r="AD32" i="58"/>
  <c r="AC32" i="58"/>
  <c r="Y32" i="58"/>
  <c r="X32" i="58"/>
  <c r="T32" i="58"/>
  <c r="S32" i="58"/>
  <c r="P32" i="58"/>
  <c r="O32" i="58"/>
  <c r="K32" i="58"/>
  <c r="J32" i="58"/>
  <c r="F32" i="58"/>
  <c r="E32" i="58"/>
  <c r="A32" i="58"/>
  <c r="AI31" i="58"/>
  <c r="AH31" i="58"/>
  <c r="AD31" i="58"/>
  <c r="AC31" i="58"/>
  <c r="Y31" i="58"/>
  <c r="X31" i="58"/>
  <c r="T31" i="58"/>
  <c r="S31" i="58"/>
  <c r="P31" i="58"/>
  <c r="O31" i="58"/>
  <c r="N31" i="58"/>
  <c r="K31" i="58"/>
  <c r="J31" i="58"/>
  <c r="F31" i="58"/>
  <c r="E31" i="58"/>
  <c r="A31" i="58"/>
  <c r="AI30" i="58"/>
  <c r="AH30" i="58"/>
  <c r="AD30" i="58"/>
  <c r="AC30" i="58"/>
  <c r="Y30" i="58"/>
  <c r="X30" i="58"/>
  <c r="T30" i="58"/>
  <c r="S30" i="58"/>
  <c r="O30" i="58"/>
  <c r="K30" i="58"/>
  <c r="J30" i="58"/>
  <c r="F30" i="58"/>
  <c r="E30" i="58"/>
  <c r="A30" i="58"/>
  <c r="AI29" i="58"/>
  <c r="AH29" i="58"/>
  <c r="AD29" i="58"/>
  <c r="AC29" i="58"/>
  <c r="Y29" i="58"/>
  <c r="T29" i="58"/>
  <c r="S29" i="58"/>
  <c r="P29" i="58"/>
  <c r="O29" i="58"/>
  <c r="K29" i="58"/>
  <c r="J29" i="58"/>
  <c r="F29" i="58"/>
  <c r="E29" i="58"/>
  <c r="D29" i="58"/>
  <c r="A29" i="58"/>
  <c r="AI28" i="58"/>
  <c r="AH28" i="58"/>
  <c r="AD28" i="58"/>
  <c r="AC28" i="58"/>
  <c r="Y28" i="58"/>
  <c r="X28" i="58"/>
  <c r="T28" i="58"/>
  <c r="P28" i="58"/>
  <c r="O28" i="58"/>
  <c r="K28" i="58"/>
  <c r="J28" i="58"/>
  <c r="D28" i="58"/>
  <c r="A28" i="58"/>
  <c r="AI27" i="58"/>
  <c r="AH27" i="58"/>
  <c r="AD27" i="58"/>
  <c r="AC27" i="58"/>
  <c r="Y27" i="58"/>
  <c r="X27" i="58"/>
  <c r="T27" i="58"/>
  <c r="S27" i="58"/>
  <c r="P27" i="58"/>
  <c r="O27" i="58"/>
  <c r="K27" i="58"/>
  <c r="J27" i="58"/>
  <c r="F27" i="58"/>
  <c r="E27" i="58"/>
  <c r="A27" i="58"/>
  <c r="AI26" i="58"/>
  <c r="AH26" i="58"/>
  <c r="AD26" i="58"/>
  <c r="AC26" i="58"/>
  <c r="Y26" i="58"/>
  <c r="X26" i="58"/>
  <c r="T26" i="58"/>
  <c r="S26" i="58"/>
  <c r="P26" i="58"/>
  <c r="O26" i="58"/>
  <c r="K26" i="58"/>
  <c r="J26" i="58"/>
  <c r="F26" i="58"/>
  <c r="E26" i="58"/>
  <c r="A26" i="58"/>
  <c r="AI25" i="58"/>
  <c r="AH25" i="58"/>
  <c r="AD25" i="58"/>
  <c r="AC25" i="58"/>
  <c r="Y25" i="58"/>
  <c r="X25" i="58"/>
  <c r="T25" i="58"/>
  <c r="S25" i="58"/>
  <c r="P25" i="58"/>
  <c r="O25" i="58"/>
  <c r="K25" i="58"/>
  <c r="J25" i="58"/>
  <c r="F25" i="58"/>
  <c r="E25" i="58"/>
  <c r="A25" i="58"/>
  <c r="AI24" i="58"/>
  <c r="AH24" i="58"/>
  <c r="AD24" i="58"/>
  <c r="AC24" i="58"/>
  <c r="Y24" i="58"/>
  <c r="X24" i="58"/>
  <c r="T24" i="58"/>
  <c r="S24" i="58"/>
  <c r="P24" i="58"/>
  <c r="O24" i="58"/>
  <c r="N24" i="58"/>
  <c r="K24" i="58"/>
  <c r="J24" i="58"/>
  <c r="F24" i="58"/>
  <c r="E24" i="58"/>
  <c r="A24" i="58"/>
  <c r="AI23" i="58"/>
  <c r="AH23" i="58"/>
  <c r="AD23" i="58"/>
  <c r="AC23" i="58"/>
  <c r="Y23" i="58"/>
  <c r="X23" i="58"/>
  <c r="T23" i="58"/>
  <c r="S23" i="58"/>
  <c r="O23" i="58"/>
  <c r="K23" i="58"/>
  <c r="J23" i="58"/>
  <c r="F23" i="58"/>
  <c r="E23" i="58"/>
  <c r="A23" i="58"/>
  <c r="AI22" i="58"/>
  <c r="AH22" i="58"/>
  <c r="AD22" i="58"/>
  <c r="AC22" i="58"/>
  <c r="Y22" i="58"/>
  <c r="X22" i="58"/>
  <c r="T22" i="58"/>
  <c r="S22" i="58"/>
  <c r="P22" i="58"/>
  <c r="O22" i="58"/>
  <c r="K22" i="58"/>
  <c r="J22" i="58"/>
  <c r="I22" i="58"/>
  <c r="F22" i="58"/>
  <c r="E22" i="58"/>
  <c r="D22" i="58"/>
  <c r="A22" i="58"/>
  <c r="AI21" i="58"/>
  <c r="AH21" i="58"/>
  <c r="AD21" i="58"/>
  <c r="AC21" i="58"/>
  <c r="Y21" i="58"/>
  <c r="X21" i="58"/>
  <c r="T21" i="58"/>
  <c r="S21" i="58"/>
  <c r="P21" i="58"/>
  <c r="O21" i="58"/>
  <c r="J21" i="58"/>
  <c r="D21" i="58"/>
  <c r="A21" i="58"/>
  <c r="AI20" i="58"/>
  <c r="AD20" i="58"/>
  <c r="AC20" i="58"/>
  <c r="Y20" i="58"/>
  <c r="X20" i="58"/>
  <c r="T20" i="58"/>
  <c r="S20" i="58"/>
  <c r="P20" i="58"/>
  <c r="O20" i="58"/>
  <c r="K20" i="58"/>
  <c r="J20" i="58"/>
  <c r="F20" i="58"/>
  <c r="E20" i="58"/>
  <c r="A20" i="58"/>
  <c r="AI19" i="58"/>
  <c r="AH19" i="58"/>
  <c r="AD19" i="58"/>
  <c r="AC19" i="58"/>
  <c r="Y19" i="58"/>
  <c r="X19" i="58"/>
  <c r="T19" i="58"/>
  <c r="S19" i="58"/>
  <c r="P19" i="58"/>
  <c r="O19" i="58"/>
  <c r="K19" i="58"/>
  <c r="J19" i="58"/>
  <c r="F19" i="58"/>
  <c r="E19" i="58"/>
  <c r="AI18" i="58"/>
  <c r="AH18" i="58"/>
  <c r="AD18" i="58"/>
  <c r="AC18" i="58"/>
  <c r="Y18" i="58"/>
  <c r="X18" i="58"/>
  <c r="T18" i="58"/>
  <c r="S18" i="58"/>
  <c r="P18" i="58"/>
  <c r="O18" i="58"/>
  <c r="K18" i="58"/>
  <c r="J18" i="58"/>
  <c r="F18" i="58"/>
  <c r="E18" i="58"/>
  <c r="AI17" i="58"/>
  <c r="AH17" i="58"/>
  <c r="AD17" i="58"/>
  <c r="AC17" i="58"/>
  <c r="Y17" i="58"/>
  <c r="T17" i="58"/>
  <c r="S17" i="58"/>
  <c r="P17" i="58"/>
  <c r="O17" i="58"/>
  <c r="N17" i="58"/>
  <c r="K17" i="58"/>
  <c r="J17" i="58"/>
  <c r="F17" i="58"/>
  <c r="E17" i="58"/>
  <c r="AI16" i="58"/>
  <c r="AH16" i="58"/>
  <c r="AD16" i="58"/>
  <c r="AC16" i="58"/>
  <c r="Y16" i="58"/>
  <c r="X16" i="58"/>
  <c r="T16" i="58"/>
  <c r="S16" i="58"/>
  <c r="O16" i="58"/>
  <c r="K16" i="58"/>
  <c r="J16" i="58"/>
  <c r="F16" i="58"/>
  <c r="E16" i="58"/>
  <c r="A16" i="58"/>
  <c r="AI15" i="58"/>
  <c r="AH15" i="58"/>
  <c r="AD15" i="58"/>
  <c r="AC15" i="58"/>
  <c r="Y15" i="58"/>
  <c r="X15" i="58"/>
  <c r="T15" i="58"/>
  <c r="S15" i="58"/>
  <c r="P15" i="58"/>
  <c r="O15" i="58"/>
  <c r="K15" i="58"/>
  <c r="J15" i="58"/>
  <c r="F15" i="58"/>
  <c r="E15" i="58"/>
  <c r="A15" i="58"/>
  <c r="AI14" i="58"/>
  <c r="AH14" i="58"/>
  <c r="AD14" i="58"/>
  <c r="AC14" i="58"/>
  <c r="Y14" i="58"/>
  <c r="X14" i="58"/>
  <c r="T14" i="58"/>
  <c r="S14" i="58"/>
  <c r="P14" i="58"/>
  <c r="O14" i="58"/>
  <c r="K14" i="58"/>
  <c r="J14" i="58"/>
  <c r="F14" i="58"/>
  <c r="E14" i="58"/>
  <c r="D14" i="58"/>
  <c r="A14" i="58"/>
  <c r="AI13" i="58"/>
  <c r="AH13" i="58"/>
  <c r="AD13" i="58"/>
  <c r="AC13" i="58"/>
  <c r="Y13" i="58"/>
  <c r="X13" i="58"/>
  <c r="T13" i="58"/>
  <c r="S13" i="58"/>
  <c r="P13" i="58"/>
  <c r="O13" i="58"/>
  <c r="K13" i="58"/>
  <c r="J13" i="58"/>
  <c r="D13" i="58"/>
  <c r="A13" i="58"/>
  <c r="AI12" i="58"/>
  <c r="AH12" i="58"/>
  <c r="AD12" i="58"/>
  <c r="AC12" i="58"/>
  <c r="Y12" i="58"/>
  <c r="X12" i="58"/>
  <c r="T12" i="58"/>
  <c r="S12" i="58"/>
  <c r="P12" i="58"/>
  <c r="O12" i="58"/>
  <c r="K12" i="58"/>
  <c r="J12" i="58"/>
  <c r="I12" i="58"/>
  <c r="F12" i="58"/>
  <c r="E12" i="58"/>
  <c r="A12" i="58"/>
  <c r="AI11" i="58"/>
  <c r="AH11" i="58"/>
  <c r="AD11" i="58"/>
  <c r="AC11" i="58"/>
  <c r="Y11" i="58"/>
  <c r="X11" i="58"/>
  <c r="T11" i="58"/>
  <c r="S11" i="58"/>
  <c r="P11" i="58"/>
  <c r="O11" i="58"/>
  <c r="J11" i="58"/>
  <c r="F11" i="58"/>
  <c r="E11" i="58"/>
  <c r="A11" i="58"/>
  <c r="AI10" i="58"/>
  <c r="AH10" i="58"/>
  <c r="AD10" i="58"/>
  <c r="AC10" i="58"/>
  <c r="Y10" i="58"/>
  <c r="X10" i="58"/>
  <c r="T10" i="58"/>
  <c r="P10" i="58"/>
  <c r="O10" i="58"/>
  <c r="N10" i="58"/>
  <c r="K10" i="58"/>
  <c r="J10" i="58"/>
  <c r="F10" i="58"/>
  <c r="E10" i="58"/>
  <c r="AI9" i="58"/>
  <c r="AH9" i="58"/>
  <c r="AD9" i="58"/>
  <c r="AC9" i="58"/>
  <c r="Y9" i="58"/>
  <c r="X9" i="58"/>
  <c r="T9" i="58"/>
  <c r="S9" i="58"/>
  <c r="O9" i="58"/>
  <c r="K9" i="58"/>
  <c r="J9" i="58"/>
  <c r="F9" i="58"/>
  <c r="E9" i="58"/>
  <c r="AI8" i="58"/>
  <c r="AH8" i="58"/>
  <c r="AD8" i="58"/>
  <c r="AC8" i="58"/>
  <c r="Y8" i="58"/>
  <c r="X8" i="58"/>
  <c r="T8" i="58"/>
  <c r="S8" i="58"/>
  <c r="P8" i="58"/>
  <c r="O8" i="58"/>
  <c r="K8" i="58"/>
  <c r="J8" i="58"/>
  <c r="F8" i="58"/>
  <c r="E8" i="58"/>
  <c r="AI7" i="58"/>
  <c r="AH7" i="58"/>
  <c r="AD7" i="58"/>
  <c r="AC7" i="58"/>
  <c r="Y7" i="58"/>
  <c r="X7" i="58"/>
  <c r="T7" i="58"/>
  <c r="S7" i="58"/>
  <c r="P7" i="58"/>
  <c r="O7" i="58"/>
  <c r="K7" i="58"/>
  <c r="J7" i="58"/>
  <c r="F7" i="58"/>
  <c r="E7" i="58"/>
  <c r="AI6" i="58"/>
  <c r="AH6" i="58"/>
  <c r="AD6" i="58"/>
  <c r="AC6" i="58"/>
  <c r="Y6" i="58"/>
  <c r="X6" i="58"/>
  <c r="T6" i="58"/>
  <c r="S6" i="58"/>
  <c r="P6" i="58"/>
  <c r="O6" i="58"/>
  <c r="K6" i="58"/>
  <c r="J6" i="58"/>
  <c r="F6" i="58"/>
  <c r="E6" i="58"/>
  <c r="AI5" i="58"/>
  <c r="AH5" i="58"/>
  <c r="AD5" i="58"/>
  <c r="AC5" i="58"/>
  <c r="Y5" i="58"/>
  <c r="X5" i="58"/>
  <c r="T5" i="58"/>
  <c r="S5" i="58"/>
  <c r="P5" i="58"/>
  <c r="O5" i="58"/>
  <c r="K5" i="58"/>
  <c r="J5" i="58"/>
  <c r="F5" i="58"/>
  <c r="E5" i="58"/>
  <c r="AI4" i="58"/>
  <c r="AH4" i="58"/>
  <c r="AD4" i="58"/>
  <c r="AC4" i="58"/>
  <c r="Y4" i="58"/>
  <c r="X4" i="58"/>
  <c r="T4" i="58"/>
  <c r="S4" i="58"/>
  <c r="P4" i="58"/>
  <c r="O4" i="58"/>
  <c r="N4" i="58"/>
  <c r="K4" i="58"/>
  <c r="J4" i="58"/>
  <c r="I4" i="58"/>
  <c r="F4" i="58"/>
  <c r="E4" i="58"/>
  <c r="D4" i="58"/>
  <c r="AI3" i="58"/>
  <c r="AD3" i="58"/>
  <c r="Y3" i="58"/>
  <c r="T3" i="58"/>
  <c r="O3" i="58"/>
  <c r="J3" i="58"/>
  <c r="D3" i="58"/>
  <c r="A1" i="58"/>
  <c r="T70" i="57"/>
  <c r="S70" i="57"/>
  <c r="T69" i="57"/>
  <c r="S69" i="57"/>
  <c r="T68" i="57"/>
  <c r="S68" i="57"/>
  <c r="T67" i="57"/>
  <c r="S67" i="57"/>
  <c r="T66" i="57"/>
  <c r="T65" i="57"/>
  <c r="S65" i="57"/>
  <c r="AD64" i="57"/>
  <c r="AC64" i="57"/>
  <c r="T64" i="57"/>
  <c r="S64" i="57"/>
  <c r="AD63" i="57"/>
  <c r="AC63" i="57"/>
  <c r="T63" i="57"/>
  <c r="S63" i="57"/>
  <c r="AD62" i="57"/>
  <c r="AC62" i="57"/>
  <c r="T62" i="57"/>
  <c r="S62" i="57"/>
  <c r="K62" i="57"/>
  <c r="J62" i="57"/>
  <c r="AD61" i="57"/>
  <c r="AC61" i="57"/>
  <c r="T61" i="57"/>
  <c r="K61" i="57"/>
  <c r="J61" i="57"/>
  <c r="AD60" i="57"/>
  <c r="AC60" i="57"/>
  <c r="T60" i="57"/>
  <c r="S60" i="57"/>
  <c r="K60" i="57"/>
  <c r="J60" i="57"/>
  <c r="AD59" i="57"/>
  <c r="AC59" i="57"/>
  <c r="Y59" i="57"/>
  <c r="X59" i="57"/>
  <c r="T59" i="57"/>
  <c r="S59" i="57"/>
  <c r="K59" i="57"/>
  <c r="J59" i="57"/>
  <c r="AI58" i="57"/>
  <c r="AH58" i="57"/>
  <c r="AD58" i="57"/>
  <c r="AC58" i="57"/>
  <c r="Y58" i="57"/>
  <c r="X58" i="57"/>
  <c r="T58" i="57"/>
  <c r="S58" i="57"/>
  <c r="K58" i="57"/>
  <c r="J58" i="57"/>
  <c r="AI57" i="57"/>
  <c r="AH57" i="57"/>
  <c r="AD57" i="57"/>
  <c r="AC57" i="57"/>
  <c r="Y57" i="57"/>
  <c r="X57" i="57"/>
  <c r="T57" i="57"/>
  <c r="S57" i="57"/>
  <c r="K57" i="57"/>
  <c r="J57" i="57"/>
  <c r="AI56" i="57"/>
  <c r="AH56" i="57"/>
  <c r="AD56" i="57"/>
  <c r="AC56" i="57"/>
  <c r="Y56" i="57"/>
  <c r="X56" i="57"/>
  <c r="T56" i="57"/>
  <c r="S56" i="57"/>
  <c r="K56" i="57"/>
  <c r="J56" i="57"/>
  <c r="AI55" i="57"/>
  <c r="AH55" i="57"/>
  <c r="AD55" i="57"/>
  <c r="AC55" i="57"/>
  <c r="Y55" i="57"/>
  <c r="X55" i="57"/>
  <c r="T55" i="57"/>
  <c r="P55" i="57"/>
  <c r="O55" i="57"/>
  <c r="K55" i="57"/>
  <c r="J55" i="57"/>
  <c r="AI54" i="57"/>
  <c r="AH54" i="57"/>
  <c r="AD54" i="57"/>
  <c r="AC54" i="57"/>
  <c r="Y54" i="57"/>
  <c r="X54" i="57"/>
  <c r="T54" i="57"/>
  <c r="S54" i="57"/>
  <c r="P54" i="57"/>
  <c r="O54" i="57"/>
  <c r="K54" i="57"/>
  <c r="J54" i="57"/>
  <c r="AI53" i="57"/>
  <c r="AH53" i="57"/>
  <c r="AD53" i="57"/>
  <c r="AC53" i="57"/>
  <c r="Y53" i="57"/>
  <c r="X53" i="57"/>
  <c r="T53" i="57"/>
  <c r="S53" i="57"/>
  <c r="P53" i="57"/>
  <c r="O53" i="57"/>
  <c r="K53" i="57"/>
  <c r="J53" i="57"/>
  <c r="AI52" i="57"/>
  <c r="AH52" i="57"/>
  <c r="AD52" i="57"/>
  <c r="AC52" i="57"/>
  <c r="Y52" i="57"/>
  <c r="X52" i="57"/>
  <c r="T52" i="57"/>
  <c r="S52" i="57"/>
  <c r="P52" i="57"/>
  <c r="O52" i="57"/>
  <c r="K52" i="57"/>
  <c r="J52" i="57"/>
  <c r="AI51" i="57"/>
  <c r="AH51" i="57"/>
  <c r="AD51" i="57"/>
  <c r="AC51" i="57"/>
  <c r="Y51" i="57"/>
  <c r="X51" i="57"/>
  <c r="T51" i="57"/>
  <c r="S51" i="57"/>
  <c r="P51" i="57"/>
  <c r="O51" i="57"/>
  <c r="N51" i="57"/>
  <c r="K51" i="57"/>
  <c r="J51" i="57"/>
  <c r="AI50" i="57"/>
  <c r="AH50" i="57"/>
  <c r="AD50" i="57"/>
  <c r="AC50" i="57"/>
  <c r="Y50" i="57"/>
  <c r="X50" i="57"/>
  <c r="T50" i="57"/>
  <c r="S50" i="57"/>
  <c r="O50" i="57"/>
  <c r="K50" i="57"/>
  <c r="J50" i="57"/>
  <c r="AI49" i="57"/>
  <c r="AH49" i="57"/>
  <c r="AD49" i="57"/>
  <c r="AC49" i="57"/>
  <c r="Y49" i="57"/>
  <c r="X49" i="57"/>
  <c r="T49" i="57"/>
  <c r="P49" i="57"/>
  <c r="O49" i="57"/>
  <c r="K49" i="57"/>
  <c r="J49" i="57"/>
  <c r="I49" i="57"/>
  <c r="AI48" i="57"/>
  <c r="AH48" i="57"/>
  <c r="AD48" i="57"/>
  <c r="AC48" i="57"/>
  <c r="Y48" i="57"/>
  <c r="X48" i="57"/>
  <c r="T48" i="57"/>
  <c r="S48" i="57"/>
  <c r="P48" i="57"/>
  <c r="O48" i="57"/>
  <c r="J48" i="57"/>
  <c r="AI47" i="57"/>
  <c r="AH47" i="57"/>
  <c r="AD47" i="57"/>
  <c r="AC47" i="57"/>
  <c r="Y47" i="57"/>
  <c r="X47" i="57"/>
  <c r="T47" i="57"/>
  <c r="S47" i="57"/>
  <c r="P47" i="57"/>
  <c r="O47" i="57"/>
  <c r="K47" i="57"/>
  <c r="J47" i="57"/>
  <c r="F47" i="57"/>
  <c r="E47" i="57"/>
  <c r="AI46" i="57"/>
  <c r="AH46" i="57"/>
  <c r="AD46" i="57"/>
  <c r="AC46" i="57"/>
  <c r="Y46" i="57"/>
  <c r="X46" i="57"/>
  <c r="T46" i="57"/>
  <c r="S46" i="57"/>
  <c r="P46" i="57"/>
  <c r="O46" i="57"/>
  <c r="K46" i="57"/>
  <c r="J46" i="57"/>
  <c r="F46" i="57"/>
  <c r="E46" i="57"/>
  <c r="AI45" i="57"/>
  <c r="AH45" i="57"/>
  <c r="AD45" i="57"/>
  <c r="AC45" i="57"/>
  <c r="Y45" i="57"/>
  <c r="X45" i="57"/>
  <c r="T45" i="57"/>
  <c r="S45" i="57"/>
  <c r="P45" i="57"/>
  <c r="O45" i="57"/>
  <c r="K45" i="57"/>
  <c r="J45" i="57"/>
  <c r="F45" i="57"/>
  <c r="E45" i="57"/>
  <c r="AI44" i="57"/>
  <c r="AH44" i="57"/>
  <c r="AD44" i="57"/>
  <c r="AC44" i="57"/>
  <c r="Y44" i="57"/>
  <c r="X44" i="57"/>
  <c r="T44" i="57"/>
  <c r="S44" i="57"/>
  <c r="P44" i="57"/>
  <c r="O44" i="57"/>
  <c r="K44" i="57"/>
  <c r="J44" i="57"/>
  <c r="F44" i="57"/>
  <c r="E44" i="57"/>
  <c r="AI43" i="57"/>
  <c r="AH43" i="57"/>
  <c r="AD43" i="57"/>
  <c r="AC43" i="57"/>
  <c r="Y43" i="57"/>
  <c r="X43" i="57"/>
  <c r="T43" i="57"/>
  <c r="P43" i="57"/>
  <c r="O43" i="57"/>
  <c r="N43" i="57"/>
  <c r="K43" i="57"/>
  <c r="J43" i="57"/>
  <c r="F43" i="57"/>
  <c r="E43" i="57"/>
  <c r="AI42" i="57"/>
  <c r="AH42" i="57"/>
  <c r="AD42" i="57"/>
  <c r="AC42" i="57"/>
  <c r="Y42" i="57"/>
  <c r="X42" i="57"/>
  <c r="T42" i="57"/>
  <c r="S42" i="57"/>
  <c r="O42" i="57"/>
  <c r="K42" i="57"/>
  <c r="J42" i="57"/>
  <c r="I42" i="57"/>
  <c r="F42" i="57"/>
  <c r="E42" i="57"/>
  <c r="D42" i="57"/>
  <c r="AI41" i="57"/>
  <c r="AH41" i="57"/>
  <c r="AD41" i="57"/>
  <c r="AC41" i="57"/>
  <c r="Y41" i="57"/>
  <c r="X41" i="57"/>
  <c r="T41" i="57"/>
  <c r="S41" i="57"/>
  <c r="P41" i="57"/>
  <c r="O41" i="57"/>
  <c r="J41" i="57"/>
  <c r="D41" i="57"/>
  <c r="AI40" i="57"/>
  <c r="AH40" i="57"/>
  <c r="AD40" i="57"/>
  <c r="AC40" i="57"/>
  <c r="Y40" i="57"/>
  <c r="X40" i="57"/>
  <c r="T40" i="57"/>
  <c r="S40" i="57"/>
  <c r="P40" i="57"/>
  <c r="O40" i="57"/>
  <c r="K40" i="57"/>
  <c r="J40" i="57"/>
  <c r="F40" i="57"/>
  <c r="E40" i="57"/>
  <c r="AI39" i="57"/>
  <c r="AH39" i="57"/>
  <c r="AD39" i="57"/>
  <c r="AC39" i="57"/>
  <c r="Y39" i="57"/>
  <c r="X39" i="57"/>
  <c r="T39" i="57"/>
  <c r="S39" i="57"/>
  <c r="P39" i="57"/>
  <c r="O39" i="57"/>
  <c r="K39" i="57"/>
  <c r="J39" i="57"/>
  <c r="F39" i="57"/>
  <c r="E39" i="57"/>
  <c r="AI38" i="57"/>
  <c r="AD38" i="57"/>
  <c r="Y38" i="57"/>
  <c r="X38" i="57"/>
  <c r="T38" i="57"/>
  <c r="P38" i="57"/>
  <c r="O38" i="57"/>
  <c r="N38" i="57"/>
  <c r="K38" i="57"/>
  <c r="J38" i="57"/>
  <c r="F38" i="57"/>
  <c r="E38" i="57"/>
  <c r="AI37" i="57"/>
  <c r="AH37" i="57"/>
  <c r="AD37" i="57"/>
  <c r="AC37" i="57"/>
  <c r="Y37" i="57"/>
  <c r="X37" i="57"/>
  <c r="O37" i="57"/>
  <c r="K37" i="57"/>
  <c r="J37" i="57"/>
  <c r="F37" i="57"/>
  <c r="E37" i="57"/>
  <c r="AI36" i="57"/>
  <c r="AH36" i="57"/>
  <c r="AD36" i="57"/>
  <c r="AC36" i="57"/>
  <c r="Y36" i="57"/>
  <c r="X36" i="57"/>
  <c r="P36" i="57"/>
  <c r="O36" i="57"/>
  <c r="K36" i="57"/>
  <c r="J36" i="57"/>
  <c r="F36" i="57"/>
  <c r="E36" i="57"/>
  <c r="AI35" i="57"/>
  <c r="AH35" i="57"/>
  <c r="AD35" i="57"/>
  <c r="AC35" i="57"/>
  <c r="Y35" i="57"/>
  <c r="X35" i="57"/>
  <c r="P35" i="57"/>
  <c r="O35" i="57"/>
  <c r="K35" i="57"/>
  <c r="J35" i="57"/>
  <c r="F35" i="57"/>
  <c r="E35" i="57"/>
  <c r="AI34" i="57"/>
  <c r="AH34" i="57"/>
  <c r="AD34" i="57"/>
  <c r="AC34" i="57"/>
  <c r="Y34" i="57"/>
  <c r="X34" i="57"/>
  <c r="P34" i="57"/>
  <c r="O34" i="57"/>
  <c r="K34" i="57"/>
  <c r="J34" i="57"/>
  <c r="F34" i="57"/>
  <c r="E34" i="57"/>
  <c r="D34" i="57"/>
  <c r="AI33" i="57"/>
  <c r="AH33" i="57"/>
  <c r="AD33" i="57"/>
  <c r="AC33" i="57"/>
  <c r="Y33" i="57"/>
  <c r="X33" i="57"/>
  <c r="P33" i="57"/>
  <c r="O33" i="57"/>
  <c r="K33" i="57"/>
  <c r="J33" i="57"/>
  <c r="D33" i="57"/>
  <c r="AI32" i="57"/>
  <c r="AH32" i="57"/>
  <c r="AD32" i="57"/>
  <c r="AC32" i="57"/>
  <c r="Y32" i="57"/>
  <c r="X32" i="57"/>
  <c r="T32" i="57"/>
  <c r="S32" i="57"/>
  <c r="P32" i="57"/>
  <c r="O32" i="57"/>
  <c r="K32" i="57"/>
  <c r="J32" i="57"/>
  <c r="F32" i="57"/>
  <c r="E32" i="57"/>
  <c r="A32" i="57"/>
  <c r="AI31" i="57"/>
  <c r="AH31" i="57"/>
  <c r="AD31" i="57"/>
  <c r="AC31" i="57"/>
  <c r="Y31" i="57"/>
  <c r="X31" i="57"/>
  <c r="T31" i="57"/>
  <c r="S31" i="57"/>
  <c r="P31" i="57"/>
  <c r="O31" i="57"/>
  <c r="N31" i="57"/>
  <c r="K31" i="57"/>
  <c r="J31" i="57"/>
  <c r="F31" i="57"/>
  <c r="E31" i="57"/>
  <c r="A31" i="57"/>
  <c r="AI30" i="57"/>
  <c r="AH30" i="57"/>
  <c r="AD30" i="57"/>
  <c r="AC30" i="57"/>
  <c r="Y30" i="57"/>
  <c r="X30" i="57"/>
  <c r="T30" i="57"/>
  <c r="S30" i="57"/>
  <c r="O30" i="57"/>
  <c r="K30" i="57"/>
  <c r="J30" i="57"/>
  <c r="F30" i="57"/>
  <c r="E30" i="57"/>
  <c r="A30" i="57"/>
  <c r="AI29" i="57"/>
  <c r="AH29" i="57"/>
  <c r="AD29" i="57"/>
  <c r="AC29" i="57"/>
  <c r="Y29" i="57"/>
  <c r="T29" i="57"/>
  <c r="S29" i="57"/>
  <c r="P29" i="57"/>
  <c r="O29" i="57"/>
  <c r="K29" i="57"/>
  <c r="J29" i="57"/>
  <c r="F29" i="57"/>
  <c r="E29" i="57"/>
  <c r="D29" i="57"/>
  <c r="A29" i="57"/>
  <c r="AI28" i="57"/>
  <c r="AH28" i="57"/>
  <c r="AD28" i="57"/>
  <c r="AC28" i="57"/>
  <c r="Y28" i="57"/>
  <c r="X28" i="57"/>
  <c r="T28" i="57"/>
  <c r="P28" i="57"/>
  <c r="O28" i="57"/>
  <c r="K28" i="57"/>
  <c r="J28" i="57"/>
  <c r="D28" i="57"/>
  <c r="A28" i="57"/>
  <c r="AI27" i="57"/>
  <c r="AH27" i="57"/>
  <c r="AD27" i="57"/>
  <c r="AC27" i="57"/>
  <c r="Y27" i="57"/>
  <c r="X27" i="57"/>
  <c r="T27" i="57"/>
  <c r="S27" i="57"/>
  <c r="P27" i="57"/>
  <c r="O27" i="57"/>
  <c r="K27" i="57"/>
  <c r="J27" i="57"/>
  <c r="F27" i="57"/>
  <c r="E27" i="57"/>
  <c r="A27" i="57"/>
  <c r="AI26" i="57"/>
  <c r="AH26" i="57"/>
  <c r="AD26" i="57"/>
  <c r="AC26" i="57"/>
  <c r="Y26" i="57"/>
  <c r="X26" i="57"/>
  <c r="T26" i="57"/>
  <c r="S26" i="57"/>
  <c r="P26" i="57"/>
  <c r="O26" i="57"/>
  <c r="K26" i="57"/>
  <c r="J26" i="57"/>
  <c r="F26" i="57"/>
  <c r="E26" i="57"/>
  <c r="A26" i="57"/>
  <c r="AI25" i="57"/>
  <c r="AH25" i="57"/>
  <c r="AD25" i="57"/>
  <c r="AC25" i="57"/>
  <c r="Y25" i="57"/>
  <c r="X25" i="57"/>
  <c r="T25" i="57"/>
  <c r="S25" i="57"/>
  <c r="P25" i="57"/>
  <c r="O25" i="57"/>
  <c r="K25" i="57"/>
  <c r="J25" i="57"/>
  <c r="F25" i="57"/>
  <c r="E25" i="57"/>
  <c r="A25" i="57"/>
  <c r="AI24" i="57"/>
  <c r="AH24" i="57"/>
  <c r="AD24" i="57"/>
  <c r="AC24" i="57"/>
  <c r="Y24" i="57"/>
  <c r="X24" i="57"/>
  <c r="T24" i="57"/>
  <c r="S24" i="57"/>
  <c r="P24" i="57"/>
  <c r="O24" i="57"/>
  <c r="N24" i="57"/>
  <c r="K24" i="57"/>
  <c r="J24" i="57"/>
  <c r="F24" i="57"/>
  <c r="E24" i="57"/>
  <c r="A24" i="57"/>
  <c r="AI23" i="57"/>
  <c r="AH23" i="57"/>
  <c r="AD23" i="57"/>
  <c r="AC23" i="57"/>
  <c r="Y23" i="57"/>
  <c r="X23" i="57"/>
  <c r="T23" i="57"/>
  <c r="S23" i="57"/>
  <c r="O23" i="57"/>
  <c r="K23" i="57"/>
  <c r="J23" i="57"/>
  <c r="F23" i="57"/>
  <c r="E23" i="57"/>
  <c r="A23" i="57"/>
  <c r="AI22" i="57"/>
  <c r="AH22" i="57"/>
  <c r="AD22" i="57"/>
  <c r="AC22" i="57"/>
  <c r="Y22" i="57"/>
  <c r="X22" i="57"/>
  <c r="T22" i="57"/>
  <c r="S22" i="57"/>
  <c r="P22" i="57"/>
  <c r="O22" i="57"/>
  <c r="K22" i="57"/>
  <c r="J22" i="57"/>
  <c r="I22" i="57"/>
  <c r="F22" i="57"/>
  <c r="E22" i="57"/>
  <c r="D22" i="57"/>
  <c r="A22" i="57"/>
  <c r="AI21" i="57"/>
  <c r="AH21" i="57"/>
  <c r="AD21" i="57"/>
  <c r="AC21" i="57"/>
  <c r="Y21" i="57"/>
  <c r="X21" i="57"/>
  <c r="T21" i="57"/>
  <c r="S21" i="57"/>
  <c r="P21" i="57"/>
  <c r="O21" i="57"/>
  <c r="J21" i="57"/>
  <c r="D21" i="57"/>
  <c r="A21" i="57"/>
  <c r="AI20" i="57"/>
  <c r="AD20" i="57"/>
  <c r="AC20" i="57"/>
  <c r="Y20" i="57"/>
  <c r="X20" i="57"/>
  <c r="T20" i="57"/>
  <c r="S20" i="57"/>
  <c r="P20" i="57"/>
  <c r="O20" i="57"/>
  <c r="K20" i="57"/>
  <c r="J20" i="57"/>
  <c r="F20" i="57"/>
  <c r="E20" i="57"/>
  <c r="B7" i="57"/>
  <c r="A20" i="57"/>
  <c r="AI19" i="57"/>
  <c r="AH19" i="57"/>
  <c r="AD19" i="57"/>
  <c r="AC19" i="57"/>
  <c r="Y19" i="57"/>
  <c r="X19" i="57"/>
  <c r="T19" i="57"/>
  <c r="S19" i="57"/>
  <c r="P19" i="57"/>
  <c r="O19" i="57"/>
  <c r="K19" i="57"/>
  <c r="J19" i="57"/>
  <c r="F19" i="57"/>
  <c r="E19" i="57"/>
  <c r="AI18" i="57"/>
  <c r="AH18" i="57"/>
  <c r="AD18" i="57"/>
  <c r="AC18" i="57"/>
  <c r="Y18" i="57"/>
  <c r="X18" i="57"/>
  <c r="T18" i="57"/>
  <c r="S18" i="57"/>
  <c r="P18" i="57"/>
  <c r="O18" i="57"/>
  <c r="K18" i="57"/>
  <c r="J18" i="57"/>
  <c r="F18" i="57"/>
  <c r="E18" i="57"/>
  <c r="AI17" i="57"/>
  <c r="AH17" i="57"/>
  <c r="AD17" i="57"/>
  <c r="AC17" i="57"/>
  <c r="Y17" i="57"/>
  <c r="T17" i="57"/>
  <c r="S17" i="57"/>
  <c r="P17" i="57"/>
  <c r="O17" i="57"/>
  <c r="N17" i="57"/>
  <c r="K17" i="57"/>
  <c r="J17" i="57"/>
  <c r="F17" i="57"/>
  <c r="E17" i="57"/>
  <c r="AI16" i="57"/>
  <c r="AH16" i="57"/>
  <c r="AD16" i="57"/>
  <c r="AC16" i="57"/>
  <c r="Y16" i="57"/>
  <c r="X16" i="57"/>
  <c r="T16" i="57"/>
  <c r="S16" i="57"/>
  <c r="O16" i="57"/>
  <c r="K16" i="57"/>
  <c r="J16" i="57"/>
  <c r="F16" i="57"/>
  <c r="E16" i="57"/>
  <c r="A16" i="57"/>
  <c r="AI15" i="57"/>
  <c r="AH15" i="57"/>
  <c r="AD15" i="57"/>
  <c r="AC15" i="57"/>
  <c r="Y15" i="57"/>
  <c r="X15" i="57"/>
  <c r="T15" i="57"/>
  <c r="S15" i="57"/>
  <c r="P15" i="57"/>
  <c r="O15" i="57"/>
  <c r="K15" i="57"/>
  <c r="J15" i="57"/>
  <c r="F15" i="57"/>
  <c r="E15" i="57"/>
  <c r="A15" i="57"/>
  <c r="AI14" i="57"/>
  <c r="AH14" i="57"/>
  <c r="AD14" i="57"/>
  <c r="AC14" i="57"/>
  <c r="Y14" i="57"/>
  <c r="X14" i="57"/>
  <c r="T14" i="57"/>
  <c r="S14" i="57"/>
  <c r="P14" i="57"/>
  <c r="O14" i="57"/>
  <c r="K14" i="57"/>
  <c r="J14" i="57"/>
  <c r="F14" i="57"/>
  <c r="E14" i="57"/>
  <c r="D14" i="57"/>
  <c r="A14" i="57"/>
  <c r="AI13" i="57"/>
  <c r="AH13" i="57"/>
  <c r="AD13" i="57"/>
  <c r="AC13" i="57"/>
  <c r="Y13" i="57"/>
  <c r="X13" i="57"/>
  <c r="T13" i="57"/>
  <c r="S13" i="57"/>
  <c r="P13" i="57"/>
  <c r="O13" i="57"/>
  <c r="K13" i="57"/>
  <c r="J13" i="57"/>
  <c r="D13" i="57"/>
  <c r="A13" i="57"/>
  <c r="AI12" i="57"/>
  <c r="AH12" i="57"/>
  <c r="AD12" i="57"/>
  <c r="AC12" i="57"/>
  <c r="Y12" i="57"/>
  <c r="X12" i="57"/>
  <c r="T12" i="57"/>
  <c r="S12" i="57"/>
  <c r="P12" i="57"/>
  <c r="O12" i="57"/>
  <c r="K12" i="57"/>
  <c r="J12" i="57"/>
  <c r="I12" i="57"/>
  <c r="F12" i="57"/>
  <c r="E12" i="57"/>
  <c r="A12" i="57"/>
  <c r="AI11" i="57"/>
  <c r="AH11" i="57"/>
  <c r="AD11" i="57"/>
  <c r="AC11" i="57"/>
  <c r="Y11" i="57"/>
  <c r="X11" i="57"/>
  <c r="T11" i="57"/>
  <c r="S11" i="57"/>
  <c r="P11" i="57"/>
  <c r="O11" i="57"/>
  <c r="J11" i="57"/>
  <c r="F11" i="57"/>
  <c r="E11" i="57"/>
  <c r="B5" i="57"/>
  <c r="A11" i="57"/>
  <c r="AI10" i="57"/>
  <c r="AH10" i="57"/>
  <c r="AD10" i="57"/>
  <c r="AC10" i="57"/>
  <c r="Y10" i="57"/>
  <c r="X10" i="57"/>
  <c r="T10" i="57"/>
  <c r="P10" i="57"/>
  <c r="O10" i="57"/>
  <c r="N10" i="57"/>
  <c r="K10" i="57"/>
  <c r="J10" i="57"/>
  <c r="F10" i="57"/>
  <c r="E10" i="57"/>
  <c r="AI9" i="57"/>
  <c r="AH9" i="57"/>
  <c r="AD9" i="57"/>
  <c r="AC9" i="57"/>
  <c r="Y9" i="57"/>
  <c r="X9" i="57"/>
  <c r="T9" i="57"/>
  <c r="S9" i="57"/>
  <c r="O9" i="57"/>
  <c r="K9" i="57"/>
  <c r="J9" i="57"/>
  <c r="F9" i="57"/>
  <c r="E9" i="57"/>
  <c r="AI8" i="57"/>
  <c r="AH8" i="57"/>
  <c r="AD8" i="57"/>
  <c r="AC8" i="57"/>
  <c r="Y8" i="57"/>
  <c r="X8" i="57"/>
  <c r="T8" i="57"/>
  <c r="S8" i="57"/>
  <c r="P8" i="57"/>
  <c r="O8" i="57"/>
  <c r="K8" i="57"/>
  <c r="J8" i="57"/>
  <c r="F8" i="57"/>
  <c r="E8" i="57"/>
  <c r="AI7" i="57"/>
  <c r="AH7" i="57"/>
  <c r="AD7" i="57"/>
  <c r="AC7" i="57"/>
  <c r="Y7" i="57"/>
  <c r="X7" i="57"/>
  <c r="T7" i="57"/>
  <c r="S7" i="57"/>
  <c r="P7" i="57"/>
  <c r="O7" i="57"/>
  <c r="K7" i="57"/>
  <c r="J7" i="57"/>
  <c r="F7" i="57"/>
  <c r="E7" i="57"/>
  <c r="AI6" i="57"/>
  <c r="AH6" i="57"/>
  <c r="AD6" i="57"/>
  <c r="AC6" i="57"/>
  <c r="Y6" i="57"/>
  <c r="X6" i="57"/>
  <c r="T6" i="57"/>
  <c r="S6" i="57"/>
  <c r="P6" i="57"/>
  <c r="O6" i="57"/>
  <c r="K6" i="57"/>
  <c r="J6" i="57"/>
  <c r="F6" i="57"/>
  <c r="E6" i="57"/>
  <c r="AI5" i="57"/>
  <c r="AH5" i="57"/>
  <c r="AD5" i="57"/>
  <c r="AC5" i="57"/>
  <c r="Y5" i="57"/>
  <c r="X5" i="57"/>
  <c r="T5" i="57"/>
  <c r="S5" i="57"/>
  <c r="P5" i="57"/>
  <c r="O5" i="57"/>
  <c r="K5" i="57"/>
  <c r="J5" i="57"/>
  <c r="F5" i="57"/>
  <c r="E5" i="57"/>
  <c r="AI4" i="57"/>
  <c r="AH4" i="57"/>
  <c r="AD4" i="57"/>
  <c r="AC4" i="57"/>
  <c r="Y4" i="57"/>
  <c r="X4" i="57"/>
  <c r="T4" i="57"/>
  <c r="S4" i="57"/>
  <c r="P4" i="57"/>
  <c r="O4" i="57"/>
  <c r="N4" i="57"/>
  <c r="K4" i="57"/>
  <c r="J4" i="57"/>
  <c r="I4" i="57"/>
  <c r="F4" i="57"/>
  <c r="E4" i="57"/>
  <c r="D4" i="57"/>
  <c r="AI3" i="57"/>
  <c r="AD3" i="57"/>
  <c r="Y3" i="57"/>
  <c r="T3" i="57"/>
  <c r="O3" i="57"/>
  <c r="J3" i="57"/>
  <c r="D3" i="57"/>
  <c r="A1" i="57"/>
  <c r="T70" i="52"/>
  <c r="S70" i="52"/>
  <c r="T69" i="52"/>
  <c r="S69" i="52"/>
  <c r="T68" i="52"/>
  <c r="S68" i="52"/>
  <c r="T67" i="52"/>
  <c r="S67" i="52"/>
  <c r="T66" i="52"/>
  <c r="T65" i="52"/>
  <c r="S65" i="52"/>
  <c r="AD64" i="52"/>
  <c r="AC64" i="52"/>
  <c r="T64" i="52"/>
  <c r="S64" i="52"/>
  <c r="AD63" i="52"/>
  <c r="AC63" i="52"/>
  <c r="T63" i="52"/>
  <c r="S63" i="52"/>
  <c r="AD62" i="52"/>
  <c r="AC62" i="52"/>
  <c r="T62" i="52"/>
  <c r="S62" i="52"/>
  <c r="K62" i="52"/>
  <c r="J62" i="52"/>
  <c r="AD61" i="52"/>
  <c r="AC61" i="52"/>
  <c r="T61" i="52"/>
  <c r="K61" i="52"/>
  <c r="J61" i="52"/>
  <c r="AD60" i="52"/>
  <c r="AC60" i="52"/>
  <c r="T60" i="52"/>
  <c r="S60" i="52"/>
  <c r="K60" i="52"/>
  <c r="J60" i="52"/>
  <c r="AD59" i="52"/>
  <c r="AC59" i="52"/>
  <c r="Y59" i="52"/>
  <c r="X59" i="52"/>
  <c r="T59" i="52"/>
  <c r="S59" i="52"/>
  <c r="K59" i="52"/>
  <c r="J59" i="52"/>
  <c r="AI58" i="52"/>
  <c r="AH58" i="52"/>
  <c r="AD58" i="52"/>
  <c r="AC58" i="52"/>
  <c r="Y58" i="52"/>
  <c r="X58" i="52"/>
  <c r="T58" i="52"/>
  <c r="S58" i="52"/>
  <c r="K58" i="52"/>
  <c r="J58" i="52"/>
  <c r="AI57" i="52"/>
  <c r="AH57" i="52"/>
  <c r="AD57" i="52"/>
  <c r="AC57" i="52"/>
  <c r="Y57" i="52"/>
  <c r="X57" i="52"/>
  <c r="T57" i="52"/>
  <c r="S57" i="52"/>
  <c r="K57" i="52"/>
  <c r="J57" i="52"/>
  <c r="AI56" i="52"/>
  <c r="AH56" i="52"/>
  <c r="AD56" i="52"/>
  <c r="AC56" i="52"/>
  <c r="Y56" i="52"/>
  <c r="X56" i="52"/>
  <c r="T56" i="52"/>
  <c r="S56" i="52"/>
  <c r="K56" i="52"/>
  <c r="J56" i="52"/>
  <c r="AI55" i="52"/>
  <c r="AH55" i="52"/>
  <c r="AD55" i="52"/>
  <c r="AC55" i="52"/>
  <c r="Y55" i="52"/>
  <c r="X55" i="52"/>
  <c r="T55" i="52"/>
  <c r="P55" i="52"/>
  <c r="O55" i="52"/>
  <c r="K55" i="52"/>
  <c r="J55" i="52"/>
  <c r="AI54" i="52"/>
  <c r="AH54" i="52"/>
  <c r="AD54" i="52"/>
  <c r="AC54" i="52"/>
  <c r="Y54" i="52"/>
  <c r="X54" i="52"/>
  <c r="T54" i="52"/>
  <c r="S54" i="52"/>
  <c r="P54" i="52"/>
  <c r="O54" i="52"/>
  <c r="K54" i="52"/>
  <c r="J54" i="52"/>
  <c r="AI53" i="52"/>
  <c r="AH53" i="52"/>
  <c r="AD53" i="52"/>
  <c r="AC53" i="52"/>
  <c r="Y53" i="52"/>
  <c r="X53" i="52"/>
  <c r="T53" i="52"/>
  <c r="S53" i="52"/>
  <c r="P53" i="52"/>
  <c r="O53" i="52"/>
  <c r="K53" i="52"/>
  <c r="J53" i="52"/>
  <c r="AI52" i="52"/>
  <c r="AH52" i="52"/>
  <c r="AD52" i="52"/>
  <c r="AC52" i="52"/>
  <c r="Y52" i="52"/>
  <c r="X52" i="52"/>
  <c r="T52" i="52"/>
  <c r="S52" i="52"/>
  <c r="P52" i="52"/>
  <c r="O52" i="52"/>
  <c r="K52" i="52"/>
  <c r="J52" i="52"/>
  <c r="AI51" i="52"/>
  <c r="AH51" i="52"/>
  <c r="AD51" i="52"/>
  <c r="AC51" i="52"/>
  <c r="Y51" i="52"/>
  <c r="X51" i="52"/>
  <c r="T51" i="52"/>
  <c r="S51" i="52"/>
  <c r="P51" i="52"/>
  <c r="O51" i="52"/>
  <c r="N51" i="52"/>
  <c r="K51" i="52"/>
  <c r="J51" i="52"/>
  <c r="AI50" i="52"/>
  <c r="AH50" i="52"/>
  <c r="AD50" i="52"/>
  <c r="AC50" i="52"/>
  <c r="Y50" i="52"/>
  <c r="X50" i="52"/>
  <c r="T50" i="52"/>
  <c r="S50" i="52"/>
  <c r="O50" i="52"/>
  <c r="K50" i="52"/>
  <c r="J50" i="52"/>
  <c r="AI49" i="52"/>
  <c r="AH49" i="52"/>
  <c r="AD49" i="52"/>
  <c r="AC49" i="52"/>
  <c r="Y49" i="52"/>
  <c r="X49" i="52"/>
  <c r="T49" i="52"/>
  <c r="P49" i="52"/>
  <c r="O49" i="52"/>
  <c r="K49" i="52"/>
  <c r="J49" i="52"/>
  <c r="I49" i="52"/>
  <c r="AI48" i="52"/>
  <c r="AH48" i="52"/>
  <c r="AD48" i="52"/>
  <c r="AC48" i="52"/>
  <c r="Y48" i="52"/>
  <c r="X48" i="52"/>
  <c r="T48" i="52"/>
  <c r="S48" i="52"/>
  <c r="P48" i="52"/>
  <c r="O48" i="52"/>
  <c r="J48" i="52"/>
  <c r="AI47" i="52"/>
  <c r="AH47" i="52"/>
  <c r="AD47" i="52"/>
  <c r="AC47" i="52"/>
  <c r="Y47" i="52"/>
  <c r="X47" i="52"/>
  <c r="T47" i="52"/>
  <c r="S47" i="52"/>
  <c r="P47" i="52"/>
  <c r="O47" i="52"/>
  <c r="K47" i="52"/>
  <c r="J47" i="52"/>
  <c r="F47" i="52"/>
  <c r="E47" i="52"/>
  <c r="AI46" i="52"/>
  <c r="AH46" i="52"/>
  <c r="AD46" i="52"/>
  <c r="AC46" i="52"/>
  <c r="Y46" i="52"/>
  <c r="X46" i="52"/>
  <c r="T46" i="52"/>
  <c r="S46" i="52"/>
  <c r="P46" i="52"/>
  <c r="O46" i="52"/>
  <c r="K46" i="52"/>
  <c r="J46" i="52"/>
  <c r="F46" i="52"/>
  <c r="E46" i="52"/>
  <c r="AI45" i="52"/>
  <c r="AH45" i="52"/>
  <c r="AD45" i="52"/>
  <c r="AC45" i="52"/>
  <c r="Y45" i="52"/>
  <c r="X45" i="52"/>
  <c r="T45" i="52"/>
  <c r="S45" i="52"/>
  <c r="P45" i="52"/>
  <c r="O45" i="52"/>
  <c r="K45" i="52"/>
  <c r="J45" i="52"/>
  <c r="F45" i="52"/>
  <c r="E45" i="52"/>
  <c r="AI44" i="52"/>
  <c r="AH44" i="52"/>
  <c r="AD44" i="52"/>
  <c r="AC44" i="52"/>
  <c r="Y44" i="52"/>
  <c r="X44" i="52"/>
  <c r="T44" i="52"/>
  <c r="S44" i="52"/>
  <c r="P44" i="52"/>
  <c r="O44" i="52"/>
  <c r="K44" i="52"/>
  <c r="J44" i="52"/>
  <c r="F44" i="52"/>
  <c r="E44" i="52"/>
  <c r="AI43" i="52"/>
  <c r="AH43" i="52"/>
  <c r="AD43" i="52"/>
  <c r="AC43" i="52"/>
  <c r="Y43" i="52"/>
  <c r="X43" i="52"/>
  <c r="T43" i="52"/>
  <c r="P43" i="52"/>
  <c r="O43" i="52"/>
  <c r="N43" i="52"/>
  <c r="K43" i="52"/>
  <c r="J43" i="52"/>
  <c r="F43" i="52"/>
  <c r="E43" i="52"/>
  <c r="AI42" i="52"/>
  <c r="AH42" i="52"/>
  <c r="AD42" i="52"/>
  <c r="AC42" i="52"/>
  <c r="Y42" i="52"/>
  <c r="X42" i="52"/>
  <c r="T42" i="52"/>
  <c r="S42" i="52"/>
  <c r="O42" i="52"/>
  <c r="K42" i="52"/>
  <c r="J42" i="52"/>
  <c r="I42" i="52"/>
  <c r="F42" i="52"/>
  <c r="E42" i="52"/>
  <c r="D42" i="52"/>
  <c r="AI41" i="52"/>
  <c r="AH41" i="52"/>
  <c r="AD41" i="52"/>
  <c r="AC41" i="52"/>
  <c r="Y41" i="52"/>
  <c r="X41" i="52"/>
  <c r="T41" i="52"/>
  <c r="S41" i="52"/>
  <c r="P41" i="52"/>
  <c r="O41" i="52"/>
  <c r="J41" i="52"/>
  <c r="D41" i="52"/>
  <c r="AI40" i="52"/>
  <c r="AH40" i="52"/>
  <c r="AD40" i="52"/>
  <c r="AC40" i="52"/>
  <c r="Y40" i="52"/>
  <c r="X40" i="52"/>
  <c r="T40" i="52"/>
  <c r="S40" i="52"/>
  <c r="P40" i="52"/>
  <c r="O40" i="52"/>
  <c r="K40" i="52"/>
  <c r="J40" i="52"/>
  <c r="F40" i="52"/>
  <c r="E40" i="52"/>
  <c r="AI39" i="52"/>
  <c r="AH39" i="52"/>
  <c r="AD39" i="52"/>
  <c r="AC39" i="52"/>
  <c r="Y39" i="52"/>
  <c r="X39" i="52"/>
  <c r="T39" i="52"/>
  <c r="S39" i="52"/>
  <c r="P39" i="52"/>
  <c r="O39" i="52"/>
  <c r="K39" i="52"/>
  <c r="J39" i="52"/>
  <c r="F39" i="52"/>
  <c r="E39" i="52"/>
  <c r="AI38" i="52"/>
  <c r="AD38" i="52"/>
  <c r="Y38" i="52"/>
  <c r="X38" i="52"/>
  <c r="T38" i="52"/>
  <c r="P38" i="52"/>
  <c r="O38" i="52"/>
  <c r="N38" i="52"/>
  <c r="K38" i="52"/>
  <c r="J38" i="52"/>
  <c r="F38" i="52"/>
  <c r="E38" i="52"/>
  <c r="AI37" i="52"/>
  <c r="AH37" i="52"/>
  <c r="AD37" i="52"/>
  <c r="AC37" i="52"/>
  <c r="Y37" i="52"/>
  <c r="X37" i="52"/>
  <c r="O37" i="52"/>
  <c r="K37" i="52"/>
  <c r="J37" i="52"/>
  <c r="F37" i="52"/>
  <c r="E37" i="52"/>
  <c r="AI36" i="52"/>
  <c r="AH36" i="52"/>
  <c r="AD36" i="52"/>
  <c r="AC36" i="52"/>
  <c r="Y36" i="52"/>
  <c r="X36" i="52"/>
  <c r="P36" i="52"/>
  <c r="O36" i="52"/>
  <c r="K36" i="52"/>
  <c r="J36" i="52"/>
  <c r="F36" i="52"/>
  <c r="E36" i="52"/>
  <c r="AI35" i="52"/>
  <c r="AH35" i="52"/>
  <c r="AD35" i="52"/>
  <c r="AC35" i="52"/>
  <c r="Y35" i="52"/>
  <c r="X35" i="52"/>
  <c r="P35" i="52"/>
  <c r="O35" i="52"/>
  <c r="K35" i="52"/>
  <c r="J35" i="52"/>
  <c r="F35" i="52"/>
  <c r="E35" i="52"/>
  <c r="AI34" i="52"/>
  <c r="AH34" i="52"/>
  <c r="AD34" i="52"/>
  <c r="AC34" i="52"/>
  <c r="Y34" i="52"/>
  <c r="X34" i="52"/>
  <c r="P34" i="52"/>
  <c r="O34" i="52"/>
  <c r="K34" i="52"/>
  <c r="J34" i="52"/>
  <c r="F34" i="52"/>
  <c r="E34" i="52"/>
  <c r="D34" i="52"/>
  <c r="AI33" i="52"/>
  <c r="AH33" i="52"/>
  <c r="AD33" i="52"/>
  <c r="AC33" i="52"/>
  <c r="Y33" i="52"/>
  <c r="X33" i="52"/>
  <c r="P33" i="52"/>
  <c r="O33" i="52"/>
  <c r="K33" i="52"/>
  <c r="J33" i="52"/>
  <c r="D33" i="52"/>
  <c r="AI32" i="52"/>
  <c r="AH32" i="52"/>
  <c r="AD32" i="52"/>
  <c r="AC32" i="52"/>
  <c r="Y32" i="52"/>
  <c r="X32" i="52"/>
  <c r="T32" i="52"/>
  <c r="S32" i="52"/>
  <c r="P32" i="52"/>
  <c r="O32" i="52"/>
  <c r="K32" i="52"/>
  <c r="J32" i="52"/>
  <c r="F32" i="52"/>
  <c r="E32" i="52"/>
  <c r="A32" i="52"/>
  <c r="AI31" i="52"/>
  <c r="AH31" i="52"/>
  <c r="AD31" i="52"/>
  <c r="AC31" i="52"/>
  <c r="Y31" i="52"/>
  <c r="X31" i="52"/>
  <c r="T31" i="52"/>
  <c r="S31" i="52"/>
  <c r="P31" i="52"/>
  <c r="O31" i="52"/>
  <c r="N31" i="52"/>
  <c r="K31" i="52"/>
  <c r="J31" i="52"/>
  <c r="F31" i="52"/>
  <c r="E31" i="52"/>
  <c r="A31" i="52"/>
  <c r="AI30" i="52"/>
  <c r="AH30" i="52"/>
  <c r="AD30" i="52"/>
  <c r="AC30" i="52"/>
  <c r="Y30" i="52"/>
  <c r="X30" i="52"/>
  <c r="T30" i="52"/>
  <c r="S30" i="52"/>
  <c r="O30" i="52"/>
  <c r="K30" i="52"/>
  <c r="J30" i="52"/>
  <c r="F30" i="52"/>
  <c r="E30" i="52"/>
  <c r="A30" i="52"/>
  <c r="AI29" i="52"/>
  <c r="AH29" i="52"/>
  <c r="AD29" i="52"/>
  <c r="AC29" i="52"/>
  <c r="Y29" i="52"/>
  <c r="T29" i="52"/>
  <c r="S29" i="52"/>
  <c r="P29" i="52"/>
  <c r="O29" i="52"/>
  <c r="K29" i="52"/>
  <c r="J29" i="52"/>
  <c r="F29" i="52"/>
  <c r="E29" i="52"/>
  <c r="D29" i="52"/>
  <c r="A29" i="52"/>
  <c r="AI28" i="52"/>
  <c r="AH28" i="52"/>
  <c r="AD28" i="52"/>
  <c r="AC28" i="52"/>
  <c r="Y28" i="52"/>
  <c r="X28" i="52"/>
  <c r="T28" i="52"/>
  <c r="P28" i="52"/>
  <c r="O28" i="52"/>
  <c r="K28" i="52"/>
  <c r="J28" i="52"/>
  <c r="D28" i="52"/>
  <c r="A28" i="52"/>
  <c r="AI27" i="52"/>
  <c r="AH27" i="52"/>
  <c r="AD27" i="52"/>
  <c r="AC27" i="52"/>
  <c r="Y27" i="52"/>
  <c r="X27" i="52"/>
  <c r="T27" i="52"/>
  <c r="S27" i="52"/>
  <c r="P27" i="52"/>
  <c r="O27" i="52"/>
  <c r="K27" i="52"/>
  <c r="J27" i="52"/>
  <c r="F27" i="52"/>
  <c r="E27" i="52"/>
  <c r="A27" i="52"/>
  <c r="AI26" i="52"/>
  <c r="AH26" i="52"/>
  <c r="AD26" i="52"/>
  <c r="AC26" i="52"/>
  <c r="Y26" i="52"/>
  <c r="X26" i="52"/>
  <c r="T26" i="52"/>
  <c r="S26" i="52"/>
  <c r="P26" i="52"/>
  <c r="O26" i="52"/>
  <c r="K26" i="52"/>
  <c r="J26" i="52"/>
  <c r="F26" i="52"/>
  <c r="E26" i="52"/>
  <c r="A26" i="52"/>
  <c r="AI25" i="52"/>
  <c r="AH25" i="52"/>
  <c r="AD25" i="52"/>
  <c r="AC25" i="52"/>
  <c r="Y25" i="52"/>
  <c r="X25" i="52"/>
  <c r="T25" i="52"/>
  <c r="S25" i="52"/>
  <c r="P25" i="52"/>
  <c r="O25" i="52"/>
  <c r="K25" i="52"/>
  <c r="J25" i="52"/>
  <c r="F25" i="52"/>
  <c r="E25" i="52"/>
  <c r="A25" i="52"/>
  <c r="AI24" i="52"/>
  <c r="AH24" i="52"/>
  <c r="AD24" i="52"/>
  <c r="AC24" i="52"/>
  <c r="Y24" i="52"/>
  <c r="X24" i="52"/>
  <c r="T24" i="52"/>
  <c r="S24" i="52"/>
  <c r="P24" i="52"/>
  <c r="O24" i="52"/>
  <c r="N24" i="52"/>
  <c r="K24" i="52"/>
  <c r="J24" i="52"/>
  <c r="F24" i="52"/>
  <c r="E24" i="52"/>
  <c r="A24" i="52"/>
  <c r="AI23" i="52"/>
  <c r="AH23" i="52"/>
  <c r="AD23" i="52"/>
  <c r="AC23" i="52"/>
  <c r="Y23" i="52"/>
  <c r="X23" i="52"/>
  <c r="T23" i="52"/>
  <c r="S23" i="52"/>
  <c r="O23" i="52"/>
  <c r="K23" i="52"/>
  <c r="J23" i="52"/>
  <c r="F23" i="52"/>
  <c r="E23" i="52"/>
  <c r="A23" i="52"/>
  <c r="AI22" i="52"/>
  <c r="AH22" i="52"/>
  <c r="AD22" i="52"/>
  <c r="AC22" i="52"/>
  <c r="Y22" i="52"/>
  <c r="X22" i="52"/>
  <c r="T22" i="52"/>
  <c r="S22" i="52"/>
  <c r="P22" i="52"/>
  <c r="O22" i="52"/>
  <c r="K22" i="52"/>
  <c r="J22" i="52"/>
  <c r="I22" i="52"/>
  <c r="F22" i="52"/>
  <c r="E22" i="52"/>
  <c r="D22" i="52"/>
  <c r="A22" i="52"/>
  <c r="AI21" i="52"/>
  <c r="AH21" i="52"/>
  <c r="AD21" i="52"/>
  <c r="AC21" i="52"/>
  <c r="Y21" i="52"/>
  <c r="X21" i="52"/>
  <c r="T21" i="52"/>
  <c r="S21" i="52"/>
  <c r="P21" i="52"/>
  <c r="O21" i="52"/>
  <c r="J21" i="52"/>
  <c r="D21" i="52"/>
  <c r="A21" i="52"/>
  <c r="AI20" i="52"/>
  <c r="AD20" i="52"/>
  <c r="AC20" i="52"/>
  <c r="Y20" i="52"/>
  <c r="X20" i="52"/>
  <c r="T20" i="52"/>
  <c r="S20" i="52"/>
  <c r="P20" i="52"/>
  <c r="O20" i="52"/>
  <c r="K20" i="52"/>
  <c r="J20" i="52"/>
  <c r="F20" i="52"/>
  <c r="E20" i="52"/>
  <c r="A20" i="52"/>
  <c r="AI19" i="52"/>
  <c r="AH19" i="52"/>
  <c r="AD19" i="52"/>
  <c r="AC19" i="52"/>
  <c r="Y19" i="52"/>
  <c r="X19" i="52"/>
  <c r="T19" i="52"/>
  <c r="S19" i="52"/>
  <c r="P19" i="52"/>
  <c r="O19" i="52"/>
  <c r="K19" i="52"/>
  <c r="J19" i="52"/>
  <c r="F19" i="52"/>
  <c r="E19" i="52"/>
  <c r="AI18" i="52"/>
  <c r="AH18" i="52"/>
  <c r="AD18" i="52"/>
  <c r="AC18" i="52"/>
  <c r="Y18" i="52"/>
  <c r="X18" i="52"/>
  <c r="T18" i="52"/>
  <c r="S18" i="52"/>
  <c r="P18" i="52"/>
  <c r="O18" i="52"/>
  <c r="K18" i="52"/>
  <c r="J18" i="52"/>
  <c r="F18" i="52"/>
  <c r="E18" i="52"/>
  <c r="AI17" i="52"/>
  <c r="AH17" i="52"/>
  <c r="AD17" i="52"/>
  <c r="AC17" i="52"/>
  <c r="Y17" i="52"/>
  <c r="T17" i="52"/>
  <c r="S17" i="52"/>
  <c r="P17" i="52"/>
  <c r="O17" i="52"/>
  <c r="N17" i="52"/>
  <c r="K17" i="52"/>
  <c r="J17" i="52"/>
  <c r="F17" i="52"/>
  <c r="E17" i="52"/>
  <c r="AI16" i="52"/>
  <c r="AH16" i="52"/>
  <c r="AD16" i="52"/>
  <c r="AC16" i="52"/>
  <c r="Y16" i="52"/>
  <c r="X16" i="52"/>
  <c r="T16" i="52"/>
  <c r="S16" i="52"/>
  <c r="O16" i="52"/>
  <c r="K16" i="52"/>
  <c r="J16" i="52"/>
  <c r="F16" i="52"/>
  <c r="E16" i="52"/>
  <c r="A16" i="52"/>
  <c r="AI15" i="52"/>
  <c r="AH15" i="52"/>
  <c r="AD15" i="52"/>
  <c r="AC15" i="52"/>
  <c r="Y15" i="52"/>
  <c r="X15" i="52"/>
  <c r="T15" i="52"/>
  <c r="S15" i="52"/>
  <c r="P15" i="52"/>
  <c r="O15" i="52"/>
  <c r="K15" i="52"/>
  <c r="J15" i="52"/>
  <c r="F15" i="52"/>
  <c r="E15" i="52"/>
  <c r="A15" i="52"/>
  <c r="AI14" i="52"/>
  <c r="AH14" i="52"/>
  <c r="AD14" i="52"/>
  <c r="AC14" i="52"/>
  <c r="Y14" i="52"/>
  <c r="X14" i="52"/>
  <c r="T14" i="52"/>
  <c r="S14" i="52"/>
  <c r="P14" i="52"/>
  <c r="O14" i="52"/>
  <c r="K14" i="52"/>
  <c r="J14" i="52"/>
  <c r="F14" i="52"/>
  <c r="E14" i="52"/>
  <c r="D14" i="52"/>
  <c r="A14" i="52"/>
  <c r="AI13" i="52"/>
  <c r="AH13" i="52"/>
  <c r="AD13" i="52"/>
  <c r="AC13" i="52"/>
  <c r="Y13" i="52"/>
  <c r="X13" i="52"/>
  <c r="T13" i="52"/>
  <c r="S13" i="52"/>
  <c r="P13" i="52"/>
  <c r="O13" i="52"/>
  <c r="K13" i="52"/>
  <c r="J13" i="52"/>
  <c r="D13" i="52"/>
  <c r="A13" i="52"/>
  <c r="AI12" i="52"/>
  <c r="AH12" i="52"/>
  <c r="AD12" i="52"/>
  <c r="AC12" i="52"/>
  <c r="Y12" i="52"/>
  <c r="X12" i="52"/>
  <c r="T12" i="52"/>
  <c r="S12" i="52"/>
  <c r="P12" i="52"/>
  <c r="O12" i="52"/>
  <c r="K12" i="52"/>
  <c r="J12" i="52"/>
  <c r="I12" i="52"/>
  <c r="F12" i="52"/>
  <c r="E12" i="52"/>
  <c r="A12" i="52"/>
  <c r="AI11" i="52"/>
  <c r="AH11" i="52"/>
  <c r="AD11" i="52"/>
  <c r="AC11" i="52"/>
  <c r="Y11" i="52"/>
  <c r="X11" i="52"/>
  <c r="T11" i="52"/>
  <c r="S11" i="52"/>
  <c r="P11" i="52"/>
  <c r="O11" i="52"/>
  <c r="J11" i="52"/>
  <c r="F11" i="52"/>
  <c r="E11" i="52"/>
  <c r="A11" i="52"/>
  <c r="AI10" i="52"/>
  <c r="AH10" i="52"/>
  <c r="AD10" i="52"/>
  <c r="AC10" i="52"/>
  <c r="Y10" i="52"/>
  <c r="X10" i="52"/>
  <c r="T10" i="52"/>
  <c r="P10" i="52"/>
  <c r="O10" i="52"/>
  <c r="N10" i="52"/>
  <c r="K10" i="52"/>
  <c r="J10" i="52"/>
  <c r="F10" i="52"/>
  <c r="E10" i="52"/>
  <c r="AI9" i="52"/>
  <c r="AH9" i="52"/>
  <c r="AD9" i="52"/>
  <c r="AC9" i="52"/>
  <c r="Y9" i="52"/>
  <c r="X9" i="52"/>
  <c r="T9" i="52"/>
  <c r="S9" i="52"/>
  <c r="O9" i="52"/>
  <c r="K9" i="52"/>
  <c r="J9" i="52"/>
  <c r="F9" i="52"/>
  <c r="E9" i="52"/>
  <c r="AI8" i="52"/>
  <c r="AH8" i="52"/>
  <c r="AD8" i="52"/>
  <c r="AC8" i="52"/>
  <c r="Y8" i="52"/>
  <c r="X8" i="52"/>
  <c r="T8" i="52"/>
  <c r="S8" i="52"/>
  <c r="P8" i="52"/>
  <c r="O8" i="52"/>
  <c r="K8" i="52"/>
  <c r="J8" i="52"/>
  <c r="F8" i="52"/>
  <c r="E8" i="52"/>
  <c r="AI7" i="52"/>
  <c r="AH7" i="52"/>
  <c r="AD7" i="52"/>
  <c r="AC7" i="52"/>
  <c r="Y7" i="52"/>
  <c r="X7" i="52"/>
  <c r="T7" i="52"/>
  <c r="S7" i="52"/>
  <c r="P7" i="52"/>
  <c r="O7" i="52"/>
  <c r="K7" i="52"/>
  <c r="J7" i="52"/>
  <c r="F7" i="52"/>
  <c r="E7" i="52"/>
  <c r="AI6" i="52"/>
  <c r="AH6" i="52"/>
  <c r="AD6" i="52"/>
  <c r="AC6" i="52"/>
  <c r="Y6" i="52"/>
  <c r="X6" i="52"/>
  <c r="T6" i="52"/>
  <c r="S6" i="52"/>
  <c r="P6" i="52"/>
  <c r="O6" i="52"/>
  <c r="K6" i="52"/>
  <c r="J6" i="52"/>
  <c r="F6" i="52"/>
  <c r="E6" i="52"/>
  <c r="AI5" i="52"/>
  <c r="AH5" i="52"/>
  <c r="AD5" i="52"/>
  <c r="AC5" i="52"/>
  <c r="Y5" i="52"/>
  <c r="X5" i="52"/>
  <c r="T5" i="52"/>
  <c r="S5" i="52"/>
  <c r="P5" i="52"/>
  <c r="O5" i="52"/>
  <c r="K5" i="52"/>
  <c r="J5" i="52"/>
  <c r="F5" i="52"/>
  <c r="E5" i="52"/>
  <c r="AI4" i="52"/>
  <c r="AH4" i="52"/>
  <c r="AD4" i="52"/>
  <c r="AC4" i="52"/>
  <c r="Y4" i="52"/>
  <c r="X4" i="52"/>
  <c r="T4" i="52"/>
  <c r="S4" i="52"/>
  <c r="P4" i="52"/>
  <c r="O4" i="52"/>
  <c r="N4" i="52"/>
  <c r="K4" i="52"/>
  <c r="J4" i="52"/>
  <c r="I4" i="52"/>
  <c r="F4" i="52"/>
  <c r="E4" i="52"/>
  <c r="D4" i="52"/>
  <c r="AI3" i="52"/>
  <c r="AD3" i="52"/>
  <c r="Y3" i="52"/>
  <c r="T3" i="52"/>
  <c r="O3" i="52"/>
  <c r="J3" i="52"/>
  <c r="D3" i="52"/>
  <c r="A1" i="52"/>
  <c r="T70" i="51"/>
  <c r="S70" i="51"/>
  <c r="T69" i="51"/>
  <c r="S69" i="51"/>
  <c r="T68" i="51"/>
  <c r="S68" i="51"/>
  <c r="T67" i="51"/>
  <c r="S67" i="51"/>
  <c r="T66" i="51"/>
  <c r="T65" i="51"/>
  <c r="S65" i="51"/>
  <c r="AD64" i="51"/>
  <c r="AC64" i="51"/>
  <c r="T64" i="51"/>
  <c r="S64" i="51"/>
  <c r="AD63" i="51"/>
  <c r="AC63" i="51"/>
  <c r="T63" i="51"/>
  <c r="S63" i="51"/>
  <c r="AD62" i="51"/>
  <c r="AC62" i="51"/>
  <c r="T62" i="51"/>
  <c r="S62" i="51"/>
  <c r="K62" i="51"/>
  <c r="J62" i="51"/>
  <c r="AD61" i="51"/>
  <c r="AC61" i="51"/>
  <c r="T61" i="51"/>
  <c r="K61" i="51"/>
  <c r="J61" i="51"/>
  <c r="AD60" i="51"/>
  <c r="AC60" i="51"/>
  <c r="T60" i="51"/>
  <c r="S60" i="51"/>
  <c r="K60" i="51"/>
  <c r="J60" i="51"/>
  <c r="AD59" i="51"/>
  <c r="AC59" i="51"/>
  <c r="Y59" i="51"/>
  <c r="X59" i="51"/>
  <c r="T59" i="51"/>
  <c r="S59" i="51"/>
  <c r="K59" i="51"/>
  <c r="J59" i="51"/>
  <c r="AI58" i="51"/>
  <c r="AH58" i="51"/>
  <c r="AD58" i="51"/>
  <c r="AC58" i="51"/>
  <c r="Y58" i="51"/>
  <c r="X58" i="51"/>
  <c r="T58" i="51"/>
  <c r="S58" i="51"/>
  <c r="K58" i="51"/>
  <c r="J58" i="51"/>
  <c r="AI57" i="51"/>
  <c r="AH57" i="51"/>
  <c r="AD57" i="51"/>
  <c r="AC57" i="51"/>
  <c r="Y57" i="51"/>
  <c r="X57" i="51"/>
  <c r="T57" i="51"/>
  <c r="S57" i="51"/>
  <c r="K57" i="51"/>
  <c r="J57" i="51"/>
  <c r="AI56" i="51"/>
  <c r="AH56" i="51"/>
  <c r="AD56" i="51"/>
  <c r="AC56" i="51"/>
  <c r="Y56" i="51"/>
  <c r="X56" i="51"/>
  <c r="T56" i="51"/>
  <c r="S56" i="51"/>
  <c r="K56" i="51"/>
  <c r="J56" i="51"/>
  <c r="AI55" i="51"/>
  <c r="AH55" i="51"/>
  <c r="AD55" i="51"/>
  <c r="AC55" i="51"/>
  <c r="Y55" i="51"/>
  <c r="X55" i="51"/>
  <c r="T55" i="51"/>
  <c r="P55" i="51"/>
  <c r="O55" i="51"/>
  <c r="K55" i="51"/>
  <c r="J55" i="51"/>
  <c r="AI54" i="51"/>
  <c r="AH54" i="51"/>
  <c r="AD54" i="51"/>
  <c r="AC54" i="51"/>
  <c r="Y54" i="51"/>
  <c r="X54" i="51"/>
  <c r="T54" i="51"/>
  <c r="S54" i="51"/>
  <c r="P54" i="51"/>
  <c r="O54" i="51"/>
  <c r="K54" i="51"/>
  <c r="J54" i="51"/>
  <c r="AI53" i="51"/>
  <c r="AH53" i="51"/>
  <c r="AD53" i="51"/>
  <c r="AC53" i="51"/>
  <c r="Y53" i="51"/>
  <c r="X53" i="51"/>
  <c r="T53" i="51"/>
  <c r="S53" i="51"/>
  <c r="P53" i="51"/>
  <c r="O53" i="51"/>
  <c r="K53" i="51"/>
  <c r="J53" i="51"/>
  <c r="AI52" i="51"/>
  <c r="AH52" i="51"/>
  <c r="AD52" i="51"/>
  <c r="AC52" i="51"/>
  <c r="Y52" i="51"/>
  <c r="X52" i="51"/>
  <c r="T52" i="51"/>
  <c r="S52" i="51"/>
  <c r="P52" i="51"/>
  <c r="O52" i="51"/>
  <c r="K52" i="51"/>
  <c r="J52" i="51"/>
  <c r="AI51" i="51"/>
  <c r="AH51" i="51"/>
  <c r="AD51" i="51"/>
  <c r="AC51" i="51"/>
  <c r="Y51" i="51"/>
  <c r="X51" i="51"/>
  <c r="T51" i="51"/>
  <c r="S51" i="51"/>
  <c r="P51" i="51"/>
  <c r="O51" i="51"/>
  <c r="N51" i="51"/>
  <c r="K51" i="51"/>
  <c r="J51" i="51"/>
  <c r="AI50" i="51"/>
  <c r="AH50" i="51"/>
  <c r="AD50" i="51"/>
  <c r="AC50" i="51"/>
  <c r="Y50" i="51"/>
  <c r="X50" i="51"/>
  <c r="T50" i="51"/>
  <c r="S50" i="51"/>
  <c r="O50" i="51"/>
  <c r="K50" i="51"/>
  <c r="J50" i="51"/>
  <c r="AI49" i="51"/>
  <c r="AH49" i="51"/>
  <c r="AD49" i="51"/>
  <c r="AC49" i="51"/>
  <c r="Y49" i="51"/>
  <c r="X49" i="51"/>
  <c r="T49" i="51"/>
  <c r="P49" i="51"/>
  <c r="O49" i="51"/>
  <c r="K49" i="51"/>
  <c r="J49" i="51"/>
  <c r="I49" i="51"/>
  <c r="AI48" i="51"/>
  <c r="AH48" i="51"/>
  <c r="AD48" i="51"/>
  <c r="AC48" i="51"/>
  <c r="Y48" i="51"/>
  <c r="X48" i="51"/>
  <c r="T48" i="51"/>
  <c r="S48" i="51"/>
  <c r="P48" i="51"/>
  <c r="O48" i="51"/>
  <c r="J48" i="51"/>
  <c r="AI47" i="51"/>
  <c r="AH47" i="51"/>
  <c r="AD47" i="51"/>
  <c r="AC47" i="51"/>
  <c r="Y47" i="51"/>
  <c r="X47" i="51"/>
  <c r="T47" i="51"/>
  <c r="S47" i="51"/>
  <c r="P47" i="51"/>
  <c r="O47" i="51"/>
  <c r="K47" i="51"/>
  <c r="J47" i="51"/>
  <c r="F47" i="51"/>
  <c r="E47" i="51"/>
  <c r="AI46" i="51"/>
  <c r="AH46" i="51"/>
  <c r="AD46" i="51"/>
  <c r="AC46" i="51"/>
  <c r="Y46" i="51"/>
  <c r="X46" i="51"/>
  <c r="T46" i="51"/>
  <c r="S46" i="51"/>
  <c r="P46" i="51"/>
  <c r="O46" i="51"/>
  <c r="K46" i="51"/>
  <c r="J46" i="51"/>
  <c r="F46" i="51"/>
  <c r="E46" i="51"/>
  <c r="AI45" i="51"/>
  <c r="AH45" i="51"/>
  <c r="AD45" i="51"/>
  <c r="AC45" i="51"/>
  <c r="Y45" i="51"/>
  <c r="X45" i="51"/>
  <c r="T45" i="51"/>
  <c r="S45" i="51"/>
  <c r="P45" i="51"/>
  <c r="O45" i="51"/>
  <c r="K45" i="51"/>
  <c r="J45" i="51"/>
  <c r="F45" i="51"/>
  <c r="E45" i="51"/>
  <c r="AI44" i="51"/>
  <c r="AH44" i="51"/>
  <c r="AD44" i="51"/>
  <c r="AC44" i="51"/>
  <c r="Y44" i="51"/>
  <c r="X44" i="51"/>
  <c r="T44" i="51"/>
  <c r="S44" i="51"/>
  <c r="P44" i="51"/>
  <c r="O44" i="51"/>
  <c r="K44" i="51"/>
  <c r="J44" i="51"/>
  <c r="F44" i="51"/>
  <c r="E44" i="51"/>
  <c r="AI43" i="51"/>
  <c r="AH43" i="51"/>
  <c r="AD43" i="51"/>
  <c r="AC43" i="51"/>
  <c r="Y43" i="51"/>
  <c r="X43" i="51"/>
  <c r="T43" i="51"/>
  <c r="P43" i="51"/>
  <c r="O43" i="51"/>
  <c r="N43" i="51"/>
  <c r="K43" i="51"/>
  <c r="J43" i="51"/>
  <c r="F43" i="51"/>
  <c r="E43" i="51"/>
  <c r="AI42" i="51"/>
  <c r="AH42" i="51"/>
  <c r="AD42" i="51"/>
  <c r="AC42" i="51"/>
  <c r="Y42" i="51"/>
  <c r="X42" i="51"/>
  <c r="T42" i="51"/>
  <c r="S42" i="51"/>
  <c r="O42" i="51"/>
  <c r="K42" i="51"/>
  <c r="J42" i="51"/>
  <c r="I42" i="51"/>
  <c r="F42" i="51"/>
  <c r="E42" i="51"/>
  <c r="D42" i="51"/>
  <c r="AI41" i="51"/>
  <c r="AH41" i="51"/>
  <c r="AD41" i="51"/>
  <c r="AC41" i="51"/>
  <c r="Y41" i="51"/>
  <c r="X41" i="51"/>
  <c r="T41" i="51"/>
  <c r="S41" i="51"/>
  <c r="P41" i="51"/>
  <c r="O41" i="51"/>
  <c r="J41" i="51"/>
  <c r="D41" i="51"/>
  <c r="AI40" i="51"/>
  <c r="AH40" i="51"/>
  <c r="AD40" i="51"/>
  <c r="AC40" i="51"/>
  <c r="Y40" i="51"/>
  <c r="X40" i="51"/>
  <c r="T40" i="51"/>
  <c r="S40" i="51"/>
  <c r="P40" i="51"/>
  <c r="O40" i="51"/>
  <c r="K40" i="51"/>
  <c r="J40" i="51"/>
  <c r="F40" i="51"/>
  <c r="E40" i="51"/>
  <c r="AI39" i="51"/>
  <c r="AH39" i="51"/>
  <c r="AD39" i="51"/>
  <c r="AC39" i="51"/>
  <c r="Y39" i="51"/>
  <c r="X39" i="51"/>
  <c r="T39" i="51"/>
  <c r="S39" i="51"/>
  <c r="P39" i="51"/>
  <c r="O39" i="51"/>
  <c r="K39" i="51"/>
  <c r="J39" i="51"/>
  <c r="F39" i="51"/>
  <c r="E39" i="51"/>
  <c r="AI38" i="51"/>
  <c r="AD38" i="51"/>
  <c r="Y38" i="51"/>
  <c r="X38" i="51"/>
  <c r="T38" i="51"/>
  <c r="P38" i="51"/>
  <c r="O38" i="51"/>
  <c r="N38" i="51"/>
  <c r="K38" i="51"/>
  <c r="J38" i="51"/>
  <c r="F38" i="51"/>
  <c r="E38" i="51"/>
  <c r="AI37" i="51"/>
  <c r="AH37" i="51"/>
  <c r="AD37" i="51"/>
  <c r="AC37" i="51"/>
  <c r="Y37" i="51"/>
  <c r="X37" i="51"/>
  <c r="O37" i="51"/>
  <c r="K37" i="51"/>
  <c r="J37" i="51"/>
  <c r="F37" i="51"/>
  <c r="E37" i="51"/>
  <c r="AI36" i="51"/>
  <c r="AH36" i="51"/>
  <c r="AD36" i="51"/>
  <c r="AC36" i="51"/>
  <c r="Y36" i="51"/>
  <c r="X36" i="51"/>
  <c r="P36" i="51"/>
  <c r="O36" i="51"/>
  <c r="K36" i="51"/>
  <c r="J36" i="51"/>
  <c r="F36" i="51"/>
  <c r="E36" i="51"/>
  <c r="AI35" i="51"/>
  <c r="AH35" i="51"/>
  <c r="AD35" i="51"/>
  <c r="AC35" i="51"/>
  <c r="Y35" i="51"/>
  <c r="X35" i="51"/>
  <c r="P35" i="51"/>
  <c r="O35" i="51"/>
  <c r="K35" i="51"/>
  <c r="J35" i="51"/>
  <c r="F35" i="51"/>
  <c r="E35" i="51"/>
  <c r="AI34" i="51"/>
  <c r="AH34" i="51"/>
  <c r="AD34" i="51"/>
  <c r="AC34" i="51"/>
  <c r="Y34" i="51"/>
  <c r="X34" i="51"/>
  <c r="P34" i="51"/>
  <c r="O34" i="51"/>
  <c r="K34" i="51"/>
  <c r="J34" i="51"/>
  <c r="F34" i="51"/>
  <c r="E34" i="51"/>
  <c r="D34" i="51"/>
  <c r="AI33" i="51"/>
  <c r="AH33" i="51"/>
  <c r="AD33" i="51"/>
  <c r="AC33" i="51"/>
  <c r="Y33" i="51"/>
  <c r="X33" i="51"/>
  <c r="P33" i="51"/>
  <c r="O33" i="51"/>
  <c r="K33" i="51"/>
  <c r="J33" i="51"/>
  <c r="D33" i="51"/>
  <c r="AI32" i="51"/>
  <c r="AH32" i="51"/>
  <c r="AD32" i="51"/>
  <c r="AC32" i="51"/>
  <c r="Y32" i="51"/>
  <c r="X32" i="51"/>
  <c r="T32" i="51"/>
  <c r="S32" i="51"/>
  <c r="P32" i="51"/>
  <c r="O32" i="51"/>
  <c r="K32" i="51"/>
  <c r="J32" i="51"/>
  <c r="F32" i="51"/>
  <c r="E32" i="51"/>
  <c r="A32" i="51"/>
  <c r="AI31" i="51"/>
  <c r="AH31" i="51"/>
  <c r="AD31" i="51"/>
  <c r="AC31" i="51"/>
  <c r="Y31" i="51"/>
  <c r="X31" i="51"/>
  <c r="T31" i="51"/>
  <c r="S31" i="51"/>
  <c r="P31" i="51"/>
  <c r="O31" i="51"/>
  <c r="N31" i="51"/>
  <c r="K31" i="51"/>
  <c r="J31" i="51"/>
  <c r="F31" i="51"/>
  <c r="E31" i="51"/>
  <c r="A31" i="51"/>
  <c r="AI30" i="51"/>
  <c r="AH30" i="51"/>
  <c r="AD30" i="51"/>
  <c r="AC30" i="51"/>
  <c r="Y30" i="51"/>
  <c r="X30" i="51"/>
  <c r="T30" i="51"/>
  <c r="S30" i="51"/>
  <c r="O30" i="51"/>
  <c r="K30" i="51"/>
  <c r="J30" i="51"/>
  <c r="F30" i="51"/>
  <c r="E30" i="51"/>
  <c r="A30" i="51"/>
  <c r="AI29" i="51"/>
  <c r="AH29" i="51"/>
  <c r="AD29" i="51"/>
  <c r="AC29" i="51"/>
  <c r="Y29" i="51"/>
  <c r="T29" i="51"/>
  <c r="S29" i="51"/>
  <c r="P29" i="51"/>
  <c r="O29" i="51"/>
  <c r="K29" i="51"/>
  <c r="J29" i="51"/>
  <c r="F29" i="51"/>
  <c r="E29" i="51"/>
  <c r="D29" i="51"/>
  <c r="A29" i="51"/>
  <c r="AI28" i="51"/>
  <c r="AH28" i="51"/>
  <c r="AD28" i="51"/>
  <c r="AC28" i="51"/>
  <c r="Y28" i="51"/>
  <c r="X28" i="51"/>
  <c r="T28" i="51"/>
  <c r="P28" i="51"/>
  <c r="O28" i="51"/>
  <c r="K28" i="51"/>
  <c r="J28" i="51"/>
  <c r="D28" i="51"/>
  <c r="A28" i="51"/>
  <c r="AI27" i="51"/>
  <c r="AH27" i="51"/>
  <c r="AD27" i="51"/>
  <c r="AC27" i="51"/>
  <c r="Y27" i="51"/>
  <c r="X27" i="51"/>
  <c r="T27" i="51"/>
  <c r="S27" i="51"/>
  <c r="P27" i="51"/>
  <c r="O27" i="51"/>
  <c r="K27" i="51"/>
  <c r="J27" i="51"/>
  <c r="F27" i="51"/>
  <c r="E27" i="51"/>
  <c r="A27" i="51"/>
  <c r="AI26" i="51"/>
  <c r="AH26" i="51"/>
  <c r="AD26" i="51"/>
  <c r="AC26" i="51"/>
  <c r="Y26" i="51"/>
  <c r="X26" i="51"/>
  <c r="T26" i="51"/>
  <c r="S26" i="51"/>
  <c r="P26" i="51"/>
  <c r="O26" i="51"/>
  <c r="K26" i="51"/>
  <c r="J26" i="51"/>
  <c r="F26" i="51"/>
  <c r="E26" i="51"/>
  <c r="A26" i="51"/>
  <c r="AI25" i="51"/>
  <c r="AH25" i="51"/>
  <c r="AD25" i="51"/>
  <c r="AC25" i="51"/>
  <c r="Y25" i="51"/>
  <c r="X25" i="51"/>
  <c r="T25" i="51"/>
  <c r="S25" i="51"/>
  <c r="P25" i="51"/>
  <c r="O25" i="51"/>
  <c r="K25" i="51"/>
  <c r="J25" i="51"/>
  <c r="F25" i="51"/>
  <c r="E25" i="51"/>
  <c r="A25" i="51"/>
  <c r="AI24" i="51"/>
  <c r="AH24" i="51"/>
  <c r="AD24" i="51"/>
  <c r="AC24" i="51"/>
  <c r="Y24" i="51"/>
  <c r="X24" i="51"/>
  <c r="T24" i="51"/>
  <c r="S24" i="51"/>
  <c r="P24" i="51"/>
  <c r="O24" i="51"/>
  <c r="N24" i="51"/>
  <c r="K24" i="51"/>
  <c r="J24" i="51"/>
  <c r="F24" i="51"/>
  <c r="E24" i="51"/>
  <c r="A24" i="51"/>
  <c r="AI23" i="51"/>
  <c r="AH23" i="51"/>
  <c r="AD23" i="51"/>
  <c r="AC23" i="51"/>
  <c r="Y23" i="51"/>
  <c r="X23" i="51"/>
  <c r="T23" i="51"/>
  <c r="S23" i="51"/>
  <c r="O23" i="51"/>
  <c r="K23" i="51"/>
  <c r="J23" i="51"/>
  <c r="F23" i="51"/>
  <c r="E23" i="51"/>
  <c r="A23" i="51"/>
  <c r="AI22" i="51"/>
  <c r="AH22" i="51"/>
  <c r="AD22" i="51"/>
  <c r="AC22" i="51"/>
  <c r="Y22" i="51"/>
  <c r="X22" i="51"/>
  <c r="T22" i="51"/>
  <c r="S22" i="51"/>
  <c r="P22" i="51"/>
  <c r="O22" i="51"/>
  <c r="K22" i="51"/>
  <c r="J22" i="51"/>
  <c r="I22" i="51"/>
  <c r="F22" i="51"/>
  <c r="E22" i="51"/>
  <c r="D22" i="51"/>
  <c r="A22" i="51"/>
  <c r="AI21" i="51"/>
  <c r="AH21" i="51"/>
  <c r="AD21" i="51"/>
  <c r="AC21" i="51"/>
  <c r="Y21" i="51"/>
  <c r="X21" i="51"/>
  <c r="T21" i="51"/>
  <c r="S21" i="51"/>
  <c r="P21" i="51"/>
  <c r="O21" i="51"/>
  <c r="J21" i="51"/>
  <c r="D21" i="51"/>
  <c r="A21" i="51"/>
  <c r="AI20" i="51"/>
  <c r="AD20" i="51"/>
  <c r="AC20" i="51"/>
  <c r="Y20" i="51"/>
  <c r="X20" i="51"/>
  <c r="T20" i="51"/>
  <c r="S20" i="51"/>
  <c r="P20" i="51"/>
  <c r="O20" i="51"/>
  <c r="K20" i="51"/>
  <c r="J20" i="51"/>
  <c r="F20" i="51"/>
  <c r="E20" i="51"/>
  <c r="A20" i="51"/>
  <c r="AI19" i="51"/>
  <c r="AH19" i="51"/>
  <c r="AD19" i="51"/>
  <c r="AC19" i="51"/>
  <c r="Y19" i="51"/>
  <c r="X19" i="51"/>
  <c r="T19" i="51"/>
  <c r="S19" i="51"/>
  <c r="P19" i="51"/>
  <c r="O19" i="51"/>
  <c r="K19" i="51"/>
  <c r="J19" i="51"/>
  <c r="F19" i="51"/>
  <c r="E19" i="51"/>
  <c r="AI18" i="51"/>
  <c r="AH18" i="51"/>
  <c r="AD18" i="51"/>
  <c r="AC18" i="51"/>
  <c r="Y18" i="51"/>
  <c r="X18" i="51"/>
  <c r="T18" i="51"/>
  <c r="S18" i="51"/>
  <c r="P18" i="51"/>
  <c r="O18" i="51"/>
  <c r="K18" i="51"/>
  <c r="J18" i="51"/>
  <c r="F18" i="51"/>
  <c r="E18" i="51"/>
  <c r="AI17" i="51"/>
  <c r="AH17" i="51"/>
  <c r="AD17" i="51"/>
  <c r="AC17" i="51"/>
  <c r="Y17" i="51"/>
  <c r="T17" i="51"/>
  <c r="S17" i="51"/>
  <c r="P17" i="51"/>
  <c r="O17" i="51"/>
  <c r="N17" i="51"/>
  <c r="K17" i="51"/>
  <c r="J17" i="51"/>
  <c r="F17" i="51"/>
  <c r="E17" i="51"/>
  <c r="AI16" i="51"/>
  <c r="AH16" i="51"/>
  <c r="AD16" i="51"/>
  <c r="AC16" i="51"/>
  <c r="Y16" i="51"/>
  <c r="X16" i="51"/>
  <c r="T16" i="51"/>
  <c r="S16" i="51"/>
  <c r="O16" i="51"/>
  <c r="K16" i="51"/>
  <c r="J16" i="51"/>
  <c r="F16" i="51"/>
  <c r="E16" i="51"/>
  <c r="A16" i="51"/>
  <c r="AI15" i="51"/>
  <c r="AH15" i="51"/>
  <c r="AD15" i="51"/>
  <c r="AC15" i="51"/>
  <c r="Y15" i="51"/>
  <c r="X15" i="51"/>
  <c r="T15" i="51"/>
  <c r="S15" i="51"/>
  <c r="P15" i="51"/>
  <c r="O15" i="51"/>
  <c r="K15" i="51"/>
  <c r="J15" i="51"/>
  <c r="F15" i="51"/>
  <c r="E15" i="51"/>
  <c r="A15" i="51"/>
  <c r="AI14" i="51"/>
  <c r="AH14" i="51"/>
  <c r="AD14" i="51"/>
  <c r="AC14" i="51"/>
  <c r="Y14" i="51"/>
  <c r="X14" i="51"/>
  <c r="T14" i="51"/>
  <c r="S14" i="51"/>
  <c r="P14" i="51"/>
  <c r="O14" i="51"/>
  <c r="K14" i="51"/>
  <c r="J14" i="51"/>
  <c r="F14" i="51"/>
  <c r="E14" i="51"/>
  <c r="D14" i="51"/>
  <c r="A14" i="51"/>
  <c r="AI13" i="51"/>
  <c r="AH13" i="51"/>
  <c r="AD13" i="51"/>
  <c r="AC13" i="51"/>
  <c r="Y13" i="51"/>
  <c r="X13" i="51"/>
  <c r="T13" i="51"/>
  <c r="S13" i="51"/>
  <c r="P13" i="51"/>
  <c r="O13" i="51"/>
  <c r="K13" i="51"/>
  <c r="J13" i="51"/>
  <c r="D13" i="51"/>
  <c r="A13" i="51"/>
  <c r="AI12" i="51"/>
  <c r="AH12" i="51"/>
  <c r="AD12" i="51"/>
  <c r="AC12" i="51"/>
  <c r="Y12" i="51"/>
  <c r="X12" i="51"/>
  <c r="T12" i="51"/>
  <c r="S12" i="51"/>
  <c r="P12" i="51"/>
  <c r="O12" i="51"/>
  <c r="K12" i="51"/>
  <c r="J12" i="51"/>
  <c r="I12" i="51"/>
  <c r="F12" i="51"/>
  <c r="E12" i="51"/>
  <c r="A12" i="51"/>
  <c r="AI11" i="51"/>
  <c r="AH11" i="51"/>
  <c r="AD11" i="51"/>
  <c r="AC11" i="51"/>
  <c r="Y11" i="51"/>
  <c r="X11" i="51"/>
  <c r="T11" i="51"/>
  <c r="S11" i="51"/>
  <c r="P11" i="51"/>
  <c r="O11" i="51"/>
  <c r="J11" i="51"/>
  <c r="F11" i="51"/>
  <c r="E11" i="51"/>
  <c r="A11" i="51"/>
  <c r="AI10" i="51"/>
  <c r="AH10" i="51"/>
  <c r="AD10" i="51"/>
  <c r="AC10" i="51"/>
  <c r="Y10" i="51"/>
  <c r="X10" i="51"/>
  <c r="T10" i="51"/>
  <c r="P10" i="51"/>
  <c r="O10" i="51"/>
  <c r="N10" i="51"/>
  <c r="K10" i="51"/>
  <c r="J10" i="51"/>
  <c r="F10" i="51"/>
  <c r="E10" i="51"/>
  <c r="AI9" i="51"/>
  <c r="AH9" i="51"/>
  <c r="AD9" i="51"/>
  <c r="AC9" i="51"/>
  <c r="Y9" i="51"/>
  <c r="X9" i="51"/>
  <c r="T9" i="51"/>
  <c r="S9" i="51"/>
  <c r="O9" i="51"/>
  <c r="K9" i="51"/>
  <c r="J9" i="51"/>
  <c r="F9" i="51"/>
  <c r="E9" i="51"/>
  <c r="AI8" i="51"/>
  <c r="AH8" i="51"/>
  <c r="AD8" i="51"/>
  <c r="AC8" i="51"/>
  <c r="Y8" i="51"/>
  <c r="X8" i="51"/>
  <c r="T8" i="51"/>
  <c r="S8" i="51"/>
  <c r="P8" i="51"/>
  <c r="O8" i="51"/>
  <c r="K8" i="51"/>
  <c r="J8" i="51"/>
  <c r="F8" i="51"/>
  <c r="E8" i="51"/>
  <c r="AI7" i="51"/>
  <c r="AH7" i="51"/>
  <c r="AD7" i="51"/>
  <c r="AC7" i="51"/>
  <c r="Y7" i="51"/>
  <c r="X7" i="51"/>
  <c r="T7" i="51"/>
  <c r="S7" i="51"/>
  <c r="P7" i="51"/>
  <c r="O7" i="51"/>
  <c r="K7" i="51"/>
  <c r="J7" i="51"/>
  <c r="F7" i="51"/>
  <c r="E7" i="51"/>
  <c r="AI6" i="51"/>
  <c r="AH6" i="51"/>
  <c r="AD6" i="51"/>
  <c r="AC6" i="51"/>
  <c r="Y6" i="51"/>
  <c r="X6" i="51"/>
  <c r="T6" i="51"/>
  <c r="S6" i="51"/>
  <c r="P6" i="51"/>
  <c r="O6" i="51"/>
  <c r="K6" i="51"/>
  <c r="J6" i="51"/>
  <c r="F6" i="51"/>
  <c r="E6" i="51"/>
  <c r="AI5" i="51"/>
  <c r="AH5" i="51"/>
  <c r="AD5" i="51"/>
  <c r="AC5" i="51"/>
  <c r="Y5" i="51"/>
  <c r="X5" i="51"/>
  <c r="T5" i="51"/>
  <c r="S5" i="51"/>
  <c r="P5" i="51"/>
  <c r="O5" i="51"/>
  <c r="K5" i="51"/>
  <c r="J5" i="51"/>
  <c r="F5" i="51"/>
  <c r="E5" i="51"/>
  <c r="AI4" i="51"/>
  <c r="AH4" i="51"/>
  <c r="AD4" i="51"/>
  <c r="AC4" i="51"/>
  <c r="Y4" i="51"/>
  <c r="X4" i="51"/>
  <c r="T4" i="51"/>
  <c r="S4" i="51"/>
  <c r="P4" i="51"/>
  <c r="O4" i="51"/>
  <c r="N4" i="51"/>
  <c r="K4" i="51"/>
  <c r="J4" i="51"/>
  <c r="I4" i="51"/>
  <c r="F4" i="51"/>
  <c r="E4" i="51"/>
  <c r="D4" i="51"/>
  <c r="AI3" i="51"/>
  <c r="AD3" i="51"/>
  <c r="Y3" i="51"/>
  <c r="T3" i="51"/>
  <c r="O3" i="51"/>
  <c r="J3" i="51"/>
  <c r="D3" i="51"/>
  <c r="A1" i="51"/>
  <c r="T70" i="50"/>
  <c r="S70" i="50"/>
  <c r="T69" i="50"/>
  <c r="S69" i="50"/>
  <c r="T68" i="50"/>
  <c r="S68" i="50"/>
  <c r="T67" i="50"/>
  <c r="S67" i="50"/>
  <c r="T66" i="50"/>
  <c r="T65" i="50"/>
  <c r="S65" i="50"/>
  <c r="AD64" i="50"/>
  <c r="AC64" i="50"/>
  <c r="T64" i="50"/>
  <c r="S64" i="50"/>
  <c r="AD63" i="50"/>
  <c r="AC63" i="50"/>
  <c r="T63" i="50"/>
  <c r="S63" i="50"/>
  <c r="AD62" i="50"/>
  <c r="AC62" i="50"/>
  <c r="T62" i="50"/>
  <c r="S62" i="50"/>
  <c r="K62" i="50"/>
  <c r="J62" i="50"/>
  <c r="AD61" i="50"/>
  <c r="AC61" i="50"/>
  <c r="T61" i="50"/>
  <c r="K61" i="50"/>
  <c r="J61" i="50"/>
  <c r="AD60" i="50"/>
  <c r="AC60" i="50"/>
  <c r="T60" i="50"/>
  <c r="S60" i="50"/>
  <c r="K60" i="50"/>
  <c r="J60" i="50"/>
  <c r="AD59" i="50"/>
  <c r="AC59" i="50"/>
  <c r="Y59" i="50"/>
  <c r="X59" i="50"/>
  <c r="T59" i="50"/>
  <c r="S59" i="50"/>
  <c r="K59" i="50"/>
  <c r="J59" i="50"/>
  <c r="AI58" i="50"/>
  <c r="AH58" i="50"/>
  <c r="AD58" i="50"/>
  <c r="AC58" i="50"/>
  <c r="Y58" i="50"/>
  <c r="X58" i="50"/>
  <c r="T58" i="50"/>
  <c r="S58" i="50"/>
  <c r="K58" i="50"/>
  <c r="J58" i="50"/>
  <c r="AI57" i="50"/>
  <c r="AH57" i="50"/>
  <c r="AD57" i="50"/>
  <c r="AC57" i="50"/>
  <c r="Y57" i="50"/>
  <c r="X57" i="50"/>
  <c r="T57" i="50"/>
  <c r="S57" i="50"/>
  <c r="K57" i="50"/>
  <c r="J57" i="50"/>
  <c r="AI56" i="50"/>
  <c r="AH56" i="50"/>
  <c r="AD56" i="50"/>
  <c r="AC56" i="50"/>
  <c r="Y56" i="50"/>
  <c r="X56" i="50"/>
  <c r="T56" i="50"/>
  <c r="S56" i="50"/>
  <c r="K56" i="50"/>
  <c r="J56" i="50"/>
  <c r="AI55" i="50"/>
  <c r="AH55" i="50"/>
  <c r="AD55" i="50"/>
  <c r="AC55" i="50"/>
  <c r="Y55" i="50"/>
  <c r="X55" i="50"/>
  <c r="T55" i="50"/>
  <c r="P55" i="50"/>
  <c r="O55" i="50"/>
  <c r="K55" i="50"/>
  <c r="J55" i="50"/>
  <c r="AI54" i="50"/>
  <c r="AH54" i="50"/>
  <c r="AD54" i="50"/>
  <c r="AC54" i="50"/>
  <c r="Y54" i="50"/>
  <c r="X54" i="50"/>
  <c r="T54" i="50"/>
  <c r="S54" i="50"/>
  <c r="P54" i="50"/>
  <c r="O54" i="50"/>
  <c r="K54" i="50"/>
  <c r="J54" i="50"/>
  <c r="AI53" i="50"/>
  <c r="AH53" i="50"/>
  <c r="AD53" i="50"/>
  <c r="AC53" i="50"/>
  <c r="Y53" i="50"/>
  <c r="X53" i="50"/>
  <c r="T53" i="50"/>
  <c r="S53" i="50"/>
  <c r="P53" i="50"/>
  <c r="O53" i="50"/>
  <c r="K53" i="50"/>
  <c r="J53" i="50"/>
  <c r="AI52" i="50"/>
  <c r="AH52" i="50"/>
  <c r="AD52" i="50"/>
  <c r="AC52" i="50"/>
  <c r="Y52" i="50"/>
  <c r="X52" i="50"/>
  <c r="T52" i="50"/>
  <c r="S52" i="50"/>
  <c r="P52" i="50"/>
  <c r="O52" i="50"/>
  <c r="K52" i="50"/>
  <c r="J52" i="50"/>
  <c r="AI51" i="50"/>
  <c r="AH51" i="50"/>
  <c r="AD51" i="50"/>
  <c r="AC51" i="50"/>
  <c r="Y51" i="50"/>
  <c r="X51" i="50"/>
  <c r="T51" i="50"/>
  <c r="S51" i="50"/>
  <c r="P51" i="50"/>
  <c r="O51" i="50"/>
  <c r="N51" i="50"/>
  <c r="K51" i="50"/>
  <c r="J51" i="50"/>
  <c r="AI50" i="50"/>
  <c r="AH50" i="50"/>
  <c r="AD50" i="50"/>
  <c r="AC50" i="50"/>
  <c r="Y50" i="50"/>
  <c r="X50" i="50"/>
  <c r="T50" i="50"/>
  <c r="S50" i="50"/>
  <c r="O50" i="50"/>
  <c r="K50" i="50"/>
  <c r="J50" i="50"/>
  <c r="AI49" i="50"/>
  <c r="AH49" i="50"/>
  <c r="AD49" i="50"/>
  <c r="AC49" i="50"/>
  <c r="Y49" i="50"/>
  <c r="X49" i="50"/>
  <c r="T49" i="50"/>
  <c r="P49" i="50"/>
  <c r="O49" i="50"/>
  <c r="K49" i="50"/>
  <c r="J49" i="50"/>
  <c r="I49" i="50"/>
  <c r="AI48" i="50"/>
  <c r="AH48" i="50"/>
  <c r="AD48" i="50"/>
  <c r="AC48" i="50"/>
  <c r="Y48" i="50"/>
  <c r="X48" i="50"/>
  <c r="T48" i="50"/>
  <c r="S48" i="50"/>
  <c r="P48" i="50"/>
  <c r="O48" i="50"/>
  <c r="J48" i="50"/>
  <c r="AI47" i="50"/>
  <c r="AH47" i="50"/>
  <c r="AD47" i="50"/>
  <c r="AC47" i="50"/>
  <c r="Y47" i="50"/>
  <c r="X47" i="50"/>
  <c r="T47" i="50"/>
  <c r="S47" i="50"/>
  <c r="P47" i="50"/>
  <c r="O47" i="50"/>
  <c r="K47" i="50"/>
  <c r="J47" i="50"/>
  <c r="F47" i="50"/>
  <c r="E47" i="50"/>
  <c r="AI46" i="50"/>
  <c r="AH46" i="50"/>
  <c r="AD46" i="50"/>
  <c r="AC46" i="50"/>
  <c r="Y46" i="50"/>
  <c r="X46" i="50"/>
  <c r="T46" i="50"/>
  <c r="S46" i="50"/>
  <c r="P46" i="50"/>
  <c r="O46" i="50"/>
  <c r="K46" i="50"/>
  <c r="J46" i="50"/>
  <c r="F46" i="50"/>
  <c r="E46" i="50"/>
  <c r="AI45" i="50"/>
  <c r="AH45" i="50"/>
  <c r="AD45" i="50"/>
  <c r="AC45" i="50"/>
  <c r="Y45" i="50"/>
  <c r="X45" i="50"/>
  <c r="T45" i="50"/>
  <c r="S45" i="50"/>
  <c r="P45" i="50"/>
  <c r="O45" i="50"/>
  <c r="K45" i="50"/>
  <c r="J45" i="50"/>
  <c r="F45" i="50"/>
  <c r="E45" i="50"/>
  <c r="AI44" i="50"/>
  <c r="AH44" i="50"/>
  <c r="AD44" i="50"/>
  <c r="AC44" i="50"/>
  <c r="Y44" i="50"/>
  <c r="X44" i="50"/>
  <c r="T44" i="50"/>
  <c r="S44" i="50"/>
  <c r="P44" i="50"/>
  <c r="O44" i="50"/>
  <c r="K44" i="50"/>
  <c r="J44" i="50"/>
  <c r="F44" i="50"/>
  <c r="E44" i="50"/>
  <c r="AI43" i="50"/>
  <c r="AH43" i="50"/>
  <c r="AD43" i="50"/>
  <c r="AC43" i="50"/>
  <c r="Y43" i="50"/>
  <c r="X43" i="50"/>
  <c r="T43" i="50"/>
  <c r="P43" i="50"/>
  <c r="O43" i="50"/>
  <c r="N43" i="50"/>
  <c r="K43" i="50"/>
  <c r="J43" i="50"/>
  <c r="F43" i="50"/>
  <c r="E43" i="50"/>
  <c r="AI42" i="50"/>
  <c r="AH42" i="50"/>
  <c r="AD42" i="50"/>
  <c r="AC42" i="50"/>
  <c r="Y42" i="50"/>
  <c r="X42" i="50"/>
  <c r="T42" i="50"/>
  <c r="S42" i="50"/>
  <c r="O42" i="50"/>
  <c r="K42" i="50"/>
  <c r="J42" i="50"/>
  <c r="I42" i="50"/>
  <c r="F42" i="50"/>
  <c r="E42" i="50"/>
  <c r="D42" i="50"/>
  <c r="AI41" i="50"/>
  <c r="AH41" i="50"/>
  <c r="AD41" i="50"/>
  <c r="AC41" i="50"/>
  <c r="Y41" i="50"/>
  <c r="X41" i="50"/>
  <c r="T41" i="50"/>
  <c r="S41" i="50"/>
  <c r="P41" i="50"/>
  <c r="O41" i="50"/>
  <c r="J41" i="50"/>
  <c r="D41" i="50"/>
  <c r="AI40" i="50"/>
  <c r="AH40" i="50"/>
  <c r="AD40" i="50"/>
  <c r="AC40" i="50"/>
  <c r="Y40" i="50"/>
  <c r="X40" i="50"/>
  <c r="T40" i="50"/>
  <c r="S40" i="50"/>
  <c r="P40" i="50"/>
  <c r="O40" i="50"/>
  <c r="K40" i="50"/>
  <c r="J40" i="50"/>
  <c r="F40" i="50"/>
  <c r="E40" i="50"/>
  <c r="AI39" i="50"/>
  <c r="AH39" i="50"/>
  <c r="AD39" i="50"/>
  <c r="AC39" i="50"/>
  <c r="Y39" i="50"/>
  <c r="X39" i="50"/>
  <c r="T39" i="50"/>
  <c r="S39" i="50"/>
  <c r="P39" i="50"/>
  <c r="O39" i="50"/>
  <c r="K39" i="50"/>
  <c r="J39" i="50"/>
  <c r="F39" i="50"/>
  <c r="E39" i="50"/>
  <c r="AI38" i="50"/>
  <c r="AD38" i="50"/>
  <c r="Y38" i="50"/>
  <c r="X38" i="50"/>
  <c r="T38" i="50"/>
  <c r="P38" i="50"/>
  <c r="O38" i="50"/>
  <c r="N38" i="50"/>
  <c r="K38" i="50"/>
  <c r="J38" i="50"/>
  <c r="F38" i="50"/>
  <c r="E38" i="50"/>
  <c r="AI37" i="50"/>
  <c r="AH37" i="50"/>
  <c r="AD37" i="50"/>
  <c r="AC37" i="50"/>
  <c r="Y37" i="50"/>
  <c r="X37" i="50"/>
  <c r="O37" i="50"/>
  <c r="K37" i="50"/>
  <c r="J37" i="50"/>
  <c r="F37" i="50"/>
  <c r="E37" i="50"/>
  <c r="AI36" i="50"/>
  <c r="AH36" i="50"/>
  <c r="AD36" i="50"/>
  <c r="AC36" i="50"/>
  <c r="Y36" i="50"/>
  <c r="X36" i="50"/>
  <c r="P36" i="50"/>
  <c r="O36" i="50"/>
  <c r="K36" i="50"/>
  <c r="J36" i="50"/>
  <c r="F36" i="50"/>
  <c r="E36" i="50"/>
  <c r="AI35" i="50"/>
  <c r="AH35" i="50"/>
  <c r="AD35" i="50"/>
  <c r="AC35" i="50"/>
  <c r="Y35" i="50"/>
  <c r="X35" i="50"/>
  <c r="P35" i="50"/>
  <c r="O35" i="50"/>
  <c r="K35" i="50"/>
  <c r="J35" i="50"/>
  <c r="F35" i="50"/>
  <c r="E35" i="50"/>
  <c r="AI34" i="50"/>
  <c r="AH34" i="50"/>
  <c r="AD34" i="50"/>
  <c r="AC34" i="50"/>
  <c r="Y34" i="50"/>
  <c r="X34" i="50"/>
  <c r="P34" i="50"/>
  <c r="O34" i="50"/>
  <c r="K34" i="50"/>
  <c r="J34" i="50"/>
  <c r="F34" i="50"/>
  <c r="E34" i="50"/>
  <c r="D34" i="50"/>
  <c r="AI33" i="50"/>
  <c r="AH33" i="50"/>
  <c r="AD33" i="50"/>
  <c r="AC33" i="50"/>
  <c r="Y33" i="50"/>
  <c r="X33" i="50"/>
  <c r="P33" i="50"/>
  <c r="O33" i="50"/>
  <c r="K33" i="50"/>
  <c r="J33" i="50"/>
  <c r="D33" i="50"/>
  <c r="AI32" i="50"/>
  <c r="AH32" i="50"/>
  <c r="AD32" i="50"/>
  <c r="AC32" i="50"/>
  <c r="Y32" i="50"/>
  <c r="X32" i="50"/>
  <c r="T32" i="50"/>
  <c r="S32" i="50"/>
  <c r="P32" i="50"/>
  <c r="O32" i="50"/>
  <c r="K32" i="50"/>
  <c r="J32" i="50"/>
  <c r="F32" i="50"/>
  <c r="E32" i="50"/>
  <c r="A32" i="50"/>
  <c r="AI31" i="50"/>
  <c r="AH31" i="50"/>
  <c r="AD31" i="50"/>
  <c r="AC31" i="50"/>
  <c r="Y31" i="50"/>
  <c r="X31" i="50"/>
  <c r="T31" i="50"/>
  <c r="S31" i="50"/>
  <c r="P31" i="50"/>
  <c r="O31" i="50"/>
  <c r="N31" i="50"/>
  <c r="K31" i="50"/>
  <c r="J31" i="50"/>
  <c r="F31" i="50"/>
  <c r="E31" i="50"/>
  <c r="A31" i="50"/>
  <c r="AI30" i="50"/>
  <c r="AH30" i="50"/>
  <c r="AD30" i="50"/>
  <c r="AC30" i="50"/>
  <c r="Y30" i="50"/>
  <c r="X30" i="50"/>
  <c r="T30" i="50"/>
  <c r="S30" i="50"/>
  <c r="O30" i="50"/>
  <c r="K30" i="50"/>
  <c r="J30" i="50"/>
  <c r="F30" i="50"/>
  <c r="E30" i="50"/>
  <c r="A30" i="50"/>
  <c r="AI29" i="50"/>
  <c r="AH29" i="50"/>
  <c r="AD29" i="50"/>
  <c r="AC29" i="50"/>
  <c r="Y29" i="50"/>
  <c r="T29" i="50"/>
  <c r="S29" i="50"/>
  <c r="P29" i="50"/>
  <c r="O29" i="50"/>
  <c r="K29" i="50"/>
  <c r="J29" i="50"/>
  <c r="F29" i="50"/>
  <c r="E29" i="50"/>
  <c r="D29" i="50"/>
  <c r="A29" i="50"/>
  <c r="AI28" i="50"/>
  <c r="AH28" i="50"/>
  <c r="AD28" i="50"/>
  <c r="AC28" i="50"/>
  <c r="Y28" i="50"/>
  <c r="X28" i="50"/>
  <c r="T28" i="50"/>
  <c r="P28" i="50"/>
  <c r="O28" i="50"/>
  <c r="K28" i="50"/>
  <c r="J28" i="50"/>
  <c r="D28" i="50"/>
  <c r="A28" i="50"/>
  <c r="AI27" i="50"/>
  <c r="AH27" i="50"/>
  <c r="AD27" i="50"/>
  <c r="AC27" i="50"/>
  <c r="Y27" i="50"/>
  <c r="X27" i="50"/>
  <c r="T27" i="50"/>
  <c r="S27" i="50"/>
  <c r="P27" i="50"/>
  <c r="O27" i="50"/>
  <c r="K27" i="50"/>
  <c r="J27" i="50"/>
  <c r="F27" i="50"/>
  <c r="E27" i="50"/>
  <c r="A27" i="50"/>
  <c r="AI26" i="50"/>
  <c r="AH26" i="50"/>
  <c r="AD26" i="50"/>
  <c r="AC26" i="50"/>
  <c r="Y26" i="50"/>
  <c r="X26" i="50"/>
  <c r="T26" i="50"/>
  <c r="S26" i="50"/>
  <c r="P26" i="50"/>
  <c r="O26" i="50"/>
  <c r="K26" i="50"/>
  <c r="J26" i="50"/>
  <c r="F26" i="50"/>
  <c r="E26" i="50"/>
  <c r="A26" i="50"/>
  <c r="AI25" i="50"/>
  <c r="AH25" i="50"/>
  <c r="AD25" i="50"/>
  <c r="AC25" i="50"/>
  <c r="Y25" i="50"/>
  <c r="X25" i="50"/>
  <c r="T25" i="50"/>
  <c r="S25" i="50"/>
  <c r="P25" i="50"/>
  <c r="O25" i="50"/>
  <c r="K25" i="50"/>
  <c r="J25" i="50"/>
  <c r="F25" i="50"/>
  <c r="E25" i="50"/>
  <c r="A25" i="50"/>
  <c r="AI24" i="50"/>
  <c r="AH24" i="50"/>
  <c r="AD24" i="50"/>
  <c r="AC24" i="50"/>
  <c r="Y24" i="50"/>
  <c r="X24" i="50"/>
  <c r="T24" i="50"/>
  <c r="S24" i="50"/>
  <c r="P24" i="50"/>
  <c r="O24" i="50"/>
  <c r="N24" i="50"/>
  <c r="K24" i="50"/>
  <c r="J24" i="50"/>
  <c r="F24" i="50"/>
  <c r="E24" i="50"/>
  <c r="B7" i="50"/>
  <c r="A24" i="50"/>
  <c r="AI23" i="50"/>
  <c r="AH23" i="50"/>
  <c r="AD23" i="50"/>
  <c r="AC23" i="50"/>
  <c r="Y23" i="50"/>
  <c r="X23" i="50"/>
  <c r="T23" i="50"/>
  <c r="S23" i="50"/>
  <c r="O23" i="50"/>
  <c r="K23" i="50"/>
  <c r="J23" i="50"/>
  <c r="F23" i="50"/>
  <c r="E23" i="50"/>
  <c r="A23" i="50"/>
  <c r="AI22" i="50"/>
  <c r="AH22" i="50"/>
  <c r="AD22" i="50"/>
  <c r="AC22" i="50"/>
  <c r="Y22" i="50"/>
  <c r="X22" i="50"/>
  <c r="T22" i="50"/>
  <c r="S22" i="50"/>
  <c r="P22" i="50"/>
  <c r="O22" i="50"/>
  <c r="K22" i="50"/>
  <c r="J22" i="50"/>
  <c r="I22" i="50"/>
  <c r="F22" i="50"/>
  <c r="E22" i="50"/>
  <c r="D22" i="50"/>
  <c r="A22" i="50"/>
  <c r="AI21" i="50"/>
  <c r="AH21" i="50"/>
  <c r="AD21" i="50"/>
  <c r="AC21" i="50"/>
  <c r="Y21" i="50"/>
  <c r="X21" i="50"/>
  <c r="T21" i="50"/>
  <c r="S21" i="50"/>
  <c r="P21" i="50"/>
  <c r="O21" i="50"/>
  <c r="J21" i="50"/>
  <c r="D21" i="50"/>
  <c r="A21" i="50"/>
  <c r="AI20" i="50"/>
  <c r="AD20" i="50"/>
  <c r="AC20" i="50"/>
  <c r="Y20" i="50"/>
  <c r="X20" i="50"/>
  <c r="T20" i="50"/>
  <c r="S20" i="50"/>
  <c r="P20" i="50"/>
  <c r="O20" i="50"/>
  <c r="K20" i="50"/>
  <c r="J20" i="50"/>
  <c r="F20" i="50"/>
  <c r="E20" i="50"/>
  <c r="A20" i="50"/>
  <c r="AI19" i="50"/>
  <c r="AH19" i="50"/>
  <c r="AD19" i="50"/>
  <c r="AC19" i="50"/>
  <c r="Y19" i="50"/>
  <c r="X19" i="50"/>
  <c r="T19" i="50"/>
  <c r="S19" i="50"/>
  <c r="P19" i="50"/>
  <c r="O19" i="50"/>
  <c r="K19" i="50"/>
  <c r="J19" i="50"/>
  <c r="F19" i="50"/>
  <c r="E19" i="50"/>
  <c r="AI18" i="50"/>
  <c r="AH18" i="50"/>
  <c r="AD18" i="50"/>
  <c r="AC18" i="50"/>
  <c r="Y18" i="50"/>
  <c r="X18" i="50"/>
  <c r="T18" i="50"/>
  <c r="S18" i="50"/>
  <c r="P18" i="50"/>
  <c r="O18" i="50"/>
  <c r="K18" i="50"/>
  <c r="J18" i="50"/>
  <c r="F18" i="50"/>
  <c r="E18" i="50"/>
  <c r="AI17" i="50"/>
  <c r="AH17" i="50"/>
  <c r="AD17" i="50"/>
  <c r="AC17" i="50"/>
  <c r="Y17" i="50"/>
  <c r="T17" i="50"/>
  <c r="S17" i="50"/>
  <c r="P17" i="50"/>
  <c r="O17" i="50"/>
  <c r="N17" i="50"/>
  <c r="K17" i="50"/>
  <c r="J17" i="50"/>
  <c r="F17" i="50"/>
  <c r="E17" i="50"/>
  <c r="AI16" i="50"/>
  <c r="AH16" i="50"/>
  <c r="AD16" i="50"/>
  <c r="AC16" i="50"/>
  <c r="Y16" i="50"/>
  <c r="X16" i="50"/>
  <c r="T16" i="50"/>
  <c r="S16" i="50"/>
  <c r="O16" i="50"/>
  <c r="K16" i="50"/>
  <c r="J16" i="50"/>
  <c r="F16" i="50"/>
  <c r="E16" i="50"/>
  <c r="A16" i="50"/>
  <c r="AI15" i="50"/>
  <c r="AH15" i="50"/>
  <c r="AD15" i="50"/>
  <c r="AC15" i="50"/>
  <c r="Y15" i="50"/>
  <c r="X15" i="50"/>
  <c r="T15" i="50"/>
  <c r="S15" i="50"/>
  <c r="P15" i="50"/>
  <c r="O15" i="50"/>
  <c r="K15" i="50"/>
  <c r="J15" i="50"/>
  <c r="F15" i="50"/>
  <c r="E15" i="50"/>
  <c r="A15" i="50"/>
  <c r="AI14" i="50"/>
  <c r="AH14" i="50"/>
  <c r="AD14" i="50"/>
  <c r="AC14" i="50"/>
  <c r="Y14" i="50"/>
  <c r="X14" i="50"/>
  <c r="T14" i="50"/>
  <c r="S14" i="50"/>
  <c r="P14" i="50"/>
  <c r="O14" i="50"/>
  <c r="K14" i="50"/>
  <c r="J14" i="50"/>
  <c r="F14" i="50"/>
  <c r="E14" i="50"/>
  <c r="D14" i="50"/>
  <c r="A14" i="50"/>
  <c r="AI13" i="50"/>
  <c r="AH13" i="50"/>
  <c r="AD13" i="50"/>
  <c r="AC13" i="50"/>
  <c r="Y13" i="50"/>
  <c r="X13" i="50"/>
  <c r="T13" i="50"/>
  <c r="S13" i="50"/>
  <c r="P13" i="50"/>
  <c r="O13" i="50"/>
  <c r="K13" i="50"/>
  <c r="J13" i="50"/>
  <c r="D13" i="50"/>
  <c r="A13" i="50"/>
  <c r="AI12" i="50"/>
  <c r="AH12" i="50"/>
  <c r="AD12" i="50"/>
  <c r="AC12" i="50"/>
  <c r="Y12" i="50"/>
  <c r="X12" i="50"/>
  <c r="T12" i="50"/>
  <c r="S12" i="50"/>
  <c r="P12" i="50"/>
  <c r="O12" i="50"/>
  <c r="K12" i="50"/>
  <c r="J12" i="50"/>
  <c r="I12" i="50"/>
  <c r="F12" i="50"/>
  <c r="E12" i="50"/>
  <c r="A12" i="50"/>
  <c r="AI11" i="50"/>
  <c r="AH11" i="50"/>
  <c r="AD11" i="50"/>
  <c r="AC11" i="50"/>
  <c r="Y11" i="50"/>
  <c r="X11" i="50"/>
  <c r="T11" i="50"/>
  <c r="S11" i="50"/>
  <c r="P11" i="50"/>
  <c r="O11" i="50"/>
  <c r="J11" i="50"/>
  <c r="F11" i="50"/>
  <c r="E11" i="50"/>
  <c r="A11" i="50"/>
  <c r="AI10" i="50"/>
  <c r="AH10" i="50"/>
  <c r="AD10" i="50"/>
  <c r="AC10" i="50"/>
  <c r="Y10" i="50"/>
  <c r="X10" i="50"/>
  <c r="T10" i="50"/>
  <c r="P10" i="50"/>
  <c r="O10" i="50"/>
  <c r="N10" i="50"/>
  <c r="K10" i="50"/>
  <c r="J10" i="50"/>
  <c r="F10" i="50"/>
  <c r="E10" i="50"/>
  <c r="AI9" i="50"/>
  <c r="AH9" i="50"/>
  <c r="AD9" i="50"/>
  <c r="AC9" i="50"/>
  <c r="Y9" i="50"/>
  <c r="X9" i="50"/>
  <c r="T9" i="50"/>
  <c r="S9" i="50"/>
  <c r="O9" i="50"/>
  <c r="K9" i="50"/>
  <c r="J9" i="50"/>
  <c r="F9" i="50"/>
  <c r="E9" i="50"/>
  <c r="AI8" i="50"/>
  <c r="AH8" i="50"/>
  <c r="AD8" i="50"/>
  <c r="AC8" i="50"/>
  <c r="Y8" i="50"/>
  <c r="X8" i="50"/>
  <c r="T8" i="50"/>
  <c r="S8" i="50"/>
  <c r="P8" i="50"/>
  <c r="O8" i="50"/>
  <c r="K8" i="50"/>
  <c r="J8" i="50"/>
  <c r="F8" i="50"/>
  <c r="E8" i="50"/>
  <c r="AI7" i="50"/>
  <c r="AH7" i="50"/>
  <c r="AD7" i="50"/>
  <c r="AC7" i="50"/>
  <c r="Y7" i="50"/>
  <c r="X7" i="50"/>
  <c r="T7" i="50"/>
  <c r="S7" i="50"/>
  <c r="P7" i="50"/>
  <c r="O7" i="50"/>
  <c r="K7" i="50"/>
  <c r="J7" i="50"/>
  <c r="F7" i="50"/>
  <c r="E7" i="50"/>
  <c r="AI6" i="50"/>
  <c r="AH6" i="50"/>
  <c r="AD6" i="50"/>
  <c r="AC6" i="50"/>
  <c r="Y6" i="50"/>
  <c r="X6" i="50"/>
  <c r="T6" i="50"/>
  <c r="S6" i="50"/>
  <c r="P6" i="50"/>
  <c r="O6" i="50"/>
  <c r="K6" i="50"/>
  <c r="J6" i="50"/>
  <c r="F6" i="50"/>
  <c r="E6" i="50"/>
  <c r="AI5" i="50"/>
  <c r="AH5" i="50"/>
  <c r="AD5" i="50"/>
  <c r="AC5" i="50"/>
  <c r="Y5" i="50"/>
  <c r="X5" i="50"/>
  <c r="T5" i="50"/>
  <c r="S5" i="50"/>
  <c r="P5" i="50"/>
  <c r="O5" i="50"/>
  <c r="K5" i="50"/>
  <c r="J5" i="50"/>
  <c r="F5" i="50"/>
  <c r="E5" i="50"/>
  <c r="AI4" i="50"/>
  <c r="AH4" i="50"/>
  <c r="AD4" i="50"/>
  <c r="AC4" i="50"/>
  <c r="Y4" i="50"/>
  <c r="X4" i="50"/>
  <c r="T4" i="50"/>
  <c r="S4" i="50"/>
  <c r="P4" i="50"/>
  <c r="O4" i="50"/>
  <c r="N4" i="50"/>
  <c r="K4" i="50"/>
  <c r="J4" i="50"/>
  <c r="I4" i="50"/>
  <c r="F4" i="50"/>
  <c r="E4" i="50"/>
  <c r="D4" i="50"/>
  <c r="AI3" i="50"/>
  <c r="AD3" i="50"/>
  <c r="Y3" i="50"/>
  <c r="T3" i="50"/>
  <c r="O3" i="50"/>
  <c r="J3" i="50"/>
  <c r="D3" i="50"/>
  <c r="A1" i="50"/>
  <c r="T70" i="49"/>
  <c r="S70" i="49"/>
  <c r="T69" i="49"/>
  <c r="S69" i="49"/>
  <c r="T68" i="49"/>
  <c r="S68" i="49"/>
  <c r="T67" i="49"/>
  <c r="S67" i="49"/>
  <c r="T66" i="49"/>
  <c r="T65" i="49"/>
  <c r="S65" i="49"/>
  <c r="AD64" i="49"/>
  <c r="AC64" i="49"/>
  <c r="T64" i="49"/>
  <c r="S64" i="49"/>
  <c r="AD63" i="49"/>
  <c r="AC63" i="49"/>
  <c r="T63" i="49"/>
  <c r="S63" i="49"/>
  <c r="AD62" i="49"/>
  <c r="AC62" i="49"/>
  <c r="T62" i="49"/>
  <c r="S62" i="49"/>
  <c r="K62" i="49"/>
  <c r="J62" i="49"/>
  <c r="AD61" i="49"/>
  <c r="AC61" i="49"/>
  <c r="T61" i="49"/>
  <c r="K61" i="49"/>
  <c r="J61" i="49"/>
  <c r="AD60" i="49"/>
  <c r="AC60" i="49"/>
  <c r="T60" i="49"/>
  <c r="S60" i="49"/>
  <c r="K60" i="49"/>
  <c r="J60" i="49"/>
  <c r="AD59" i="49"/>
  <c r="AC59" i="49"/>
  <c r="Y59" i="49"/>
  <c r="X59" i="49"/>
  <c r="T59" i="49"/>
  <c r="S59" i="49"/>
  <c r="K59" i="49"/>
  <c r="J59" i="49"/>
  <c r="AI58" i="49"/>
  <c r="AH58" i="49"/>
  <c r="AD58" i="49"/>
  <c r="AC58" i="49"/>
  <c r="Y58" i="49"/>
  <c r="X58" i="49"/>
  <c r="T58" i="49"/>
  <c r="S58" i="49"/>
  <c r="K58" i="49"/>
  <c r="J58" i="49"/>
  <c r="AI57" i="49"/>
  <c r="AH57" i="49"/>
  <c r="AD57" i="49"/>
  <c r="AC57" i="49"/>
  <c r="Y57" i="49"/>
  <c r="X57" i="49"/>
  <c r="T57" i="49"/>
  <c r="S57" i="49"/>
  <c r="K57" i="49"/>
  <c r="J57" i="49"/>
  <c r="AI56" i="49"/>
  <c r="AH56" i="49"/>
  <c r="AD56" i="49"/>
  <c r="AC56" i="49"/>
  <c r="Y56" i="49"/>
  <c r="X56" i="49"/>
  <c r="T56" i="49"/>
  <c r="S56" i="49"/>
  <c r="K56" i="49"/>
  <c r="J56" i="49"/>
  <c r="AI55" i="49"/>
  <c r="AH55" i="49"/>
  <c r="AD55" i="49"/>
  <c r="AC55" i="49"/>
  <c r="Y55" i="49"/>
  <c r="X55" i="49"/>
  <c r="T55" i="49"/>
  <c r="P55" i="49"/>
  <c r="O55" i="49"/>
  <c r="K55" i="49"/>
  <c r="J55" i="49"/>
  <c r="AI54" i="49"/>
  <c r="AH54" i="49"/>
  <c r="AD54" i="49"/>
  <c r="AC54" i="49"/>
  <c r="Y54" i="49"/>
  <c r="X54" i="49"/>
  <c r="T54" i="49"/>
  <c r="S54" i="49"/>
  <c r="P54" i="49"/>
  <c r="O54" i="49"/>
  <c r="K54" i="49"/>
  <c r="J54" i="49"/>
  <c r="AI53" i="49"/>
  <c r="AH53" i="49"/>
  <c r="AD53" i="49"/>
  <c r="AC53" i="49"/>
  <c r="Y53" i="49"/>
  <c r="X53" i="49"/>
  <c r="T53" i="49"/>
  <c r="S53" i="49"/>
  <c r="P53" i="49"/>
  <c r="O53" i="49"/>
  <c r="K53" i="49"/>
  <c r="J53" i="49"/>
  <c r="AI52" i="49"/>
  <c r="AH52" i="49"/>
  <c r="AD52" i="49"/>
  <c r="AC52" i="49"/>
  <c r="Y52" i="49"/>
  <c r="X52" i="49"/>
  <c r="T52" i="49"/>
  <c r="S52" i="49"/>
  <c r="P52" i="49"/>
  <c r="O52" i="49"/>
  <c r="K52" i="49"/>
  <c r="J52" i="49"/>
  <c r="AI51" i="49"/>
  <c r="AH51" i="49"/>
  <c r="AD51" i="49"/>
  <c r="AC51" i="49"/>
  <c r="Y51" i="49"/>
  <c r="X51" i="49"/>
  <c r="T51" i="49"/>
  <c r="S51" i="49"/>
  <c r="P51" i="49"/>
  <c r="O51" i="49"/>
  <c r="N51" i="49"/>
  <c r="K51" i="49"/>
  <c r="J51" i="49"/>
  <c r="AI50" i="49"/>
  <c r="AH50" i="49"/>
  <c r="AD50" i="49"/>
  <c r="AC50" i="49"/>
  <c r="Y50" i="49"/>
  <c r="X50" i="49"/>
  <c r="T50" i="49"/>
  <c r="S50" i="49"/>
  <c r="O50" i="49"/>
  <c r="K50" i="49"/>
  <c r="J50" i="49"/>
  <c r="AI49" i="49"/>
  <c r="AH49" i="49"/>
  <c r="AD49" i="49"/>
  <c r="AC49" i="49"/>
  <c r="Y49" i="49"/>
  <c r="X49" i="49"/>
  <c r="T49" i="49"/>
  <c r="P49" i="49"/>
  <c r="O49" i="49"/>
  <c r="K49" i="49"/>
  <c r="J49" i="49"/>
  <c r="I49" i="49"/>
  <c r="AI48" i="49"/>
  <c r="AH48" i="49"/>
  <c r="AD48" i="49"/>
  <c r="AC48" i="49"/>
  <c r="Y48" i="49"/>
  <c r="X48" i="49"/>
  <c r="T48" i="49"/>
  <c r="S48" i="49"/>
  <c r="P48" i="49"/>
  <c r="O48" i="49"/>
  <c r="J48" i="49"/>
  <c r="AI47" i="49"/>
  <c r="AH47" i="49"/>
  <c r="AD47" i="49"/>
  <c r="AC47" i="49"/>
  <c r="Y47" i="49"/>
  <c r="X47" i="49"/>
  <c r="T47" i="49"/>
  <c r="S47" i="49"/>
  <c r="P47" i="49"/>
  <c r="O47" i="49"/>
  <c r="K47" i="49"/>
  <c r="J47" i="49"/>
  <c r="F47" i="49"/>
  <c r="E47" i="49"/>
  <c r="AI46" i="49"/>
  <c r="AH46" i="49"/>
  <c r="AD46" i="49"/>
  <c r="AC46" i="49"/>
  <c r="Y46" i="49"/>
  <c r="X46" i="49"/>
  <c r="T46" i="49"/>
  <c r="S46" i="49"/>
  <c r="P46" i="49"/>
  <c r="O46" i="49"/>
  <c r="K46" i="49"/>
  <c r="J46" i="49"/>
  <c r="F46" i="49"/>
  <c r="E46" i="49"/>
  <c r="AI45" i="49"/>
  <c r="AH45" i="49"/>
  <c r="AD45" i="49"/>
  <c r="AC45" i="49"/>
  <c r="Y45" i="49"/>
  <c r="X45" i="49"/>
  <c r="T45" i="49"/>
  <c r="S45" i="49"/>
  <c r="P45" i="49"/>
  <c r="O45" i="49"/>
  <c r="K45" i="49"/>
  <c r="J45" i="49"/>
  <c r="F45" i="49"/>
  <c r="E45" i="49"/>
  <c r="AI44" i="49"/>
  <c r="AH44" i="49"/>
  <c r="AD44" i="49"/>
  <c r="AC44" i="49"/>
  <c r="Y44" i="49"/>
  <c r="X44" i="49"/>
  <c r="T44" i="49"/>
  <c r="S44" i="49"/>
  <c r="P44" i="49"/>
  <c r="O44" i="49"/>
  <c r="K44" i="49"/>
  <c r="J44" i="49"/>
  <c r="F44" i="49"/>
  <c r="E44" i="49"/>
  <c r="AI43" i="49"/>
  <c r="AH43" i="49"/>
  <c r="AD43" i="49"/>
  <c r="AC43" i="49"/>
  <c r="Y43" i="49"/>
  <c r="X43" i="49"/>
  <c r="T43" i="49"/>
  <c r="P43" i="49"/>
  <c r="O43" i="49"/>
  <c r="N43" i="49"/>
  <c r="K43" i="49"/>
  <c r="J43" i="49"/>
  <c r="F43" i="49"/>
  <c r="E43" i="49"/>
  <c r="AI42" i="49"/>
  <c r="AH42" i="49"/>
  <c r="AD42" i="49"/>
  <c r="AC42" i="49"/>
  <c r="Y42" i="49"/>
  <c r="X42" i="49"/>
  <c r="T42" i="49"/>
  <c r="S42" i="49"/>
  <c r="O42" i="49"/>
  <c r="K42" i="49"/>
  <c r="J42" i="49"/>
  <c r="I42" i="49"/>
  <c r="F42" i="49"/>
  <c r="E42" i="49"/>
  <c r="D42" i="49"/>
  <c r="AI41" i="49"/>
  <c r="AH41" i="49"/>
  <c r="AD41" i="49"/>
  <c r="AC41" i="49"/>
  <c r="Y41" i="49"/>
  <c r="X41" i="49"/>
  <c r="T41" i="49"/>
  <c r="S41" i="49"/>
  <c r="P41" i="49"/>
  <c r="O41" i="49"/>
  <c r="J41" i="49"/>
  <c r="D41" i="49"/>
  <c r="AI40" i="49"/>
  <c r="AH40" i="49"/>
  <c r="AD40" i="49"/>
  <c r="AC40" i="49"/>
  <c r="Y40" i="49"/>
  <c r="X40" i="49"/>
  <c r="T40" i="49"/>
  <c r="S40" i="49"/>
  <c r="P40" i="49"/>
  <c r="O40" i="49"/>
  <c r="K40" i="49"/>
  <c r="J40" i="49"/>
  <c r="F40" i="49"/>
  <c r="E40" i="49"/>
  <c r="AI39" i="49"/>
  <c r="AH39" i="49"/>
  <c r="AD39" i="49"/>
  <c r="AC39" i="49"/>
  <c r="Y39" i="49"/>
  <c r="X39" i="49"/>
  <c r="T39" i="49"/>
  <c r="S39" i="49"/>
  <c r="P39" i="49"/>
  <c r="O39" i="49"/>
  <c r="K39" i="49"/>
  <c r="J39" i="49"/>
  <c r="F39" i="49"/>
  <c r="E39" i="49"/>
  <c r="AI38" i="49"/>
  <c r="AD38" i="49"/>
  <c r="Y38" i="49"/>
  <c r="X38" i="49"/>
  <c r="T38" i="49"/>
  <c r="P38" i="49"/>
  <c r="O38" i="49"/>
  <c r="N38" i="49"/>
  <c r="K38" i="49"/>
  <c r="J38" i="49"/>
  <c r="F38" i="49"/>
  <c r="E38" i="49"/>
  <c r="AI37" i="49"/>
  <c r="AH37" i="49"/>
  <c r="AD37" i="49"/>
  <c r="AC37" i="49"/>
  <c r="Y37" i="49"/>
  <c r="X37" i="49"/>
  <c r="O37" i="49"/>
  <c r="K37" i="49"/>
  <c r="J37" i="49"/>
  <c r="F37" i="49"/>
  <c r="E37" i="49"/>
  <c r="AI36" i="49"/>
  <c r="AH36" i="49"/>
  <c r="AD36" i="49"/>
  <c r="AC36" i="49"/>
  <c r="Y36" i="49"/>
  <c r="X36" i="49"/>
  <c r="P36" i="49"/>
  <c r="O36" i="49"/>
  <c r="K36" i="49"/>
  <c r="J36" i="49"/>
  <c r="F36" i="49"/>
  <c r="E36" i="49"/>
  <c r="AI35" i="49"/>
  <c r="AH35" i="49"/>
  <c r="AD35" i="49"/>
  <c r="AC35" i="49"/>
  <c r="Y35" i="49"/>
  <c r="X35" i="49"/>
  <c r="P35" i="49"/>
  <c r="O35" i="49"/>
  <c r="K35" i="49"/>
  <c r="J35" i="49"/>
  <c r="F35" i="49"/>
  <c r="E35" i="49"/>
  <c r="AI34" i="49"/>
  <c r="AH34" i="49"/>
  <c r="AD34" i="49"/>
  <c r="AC34" i="49"/>
  <c r="Y34" i="49"/>
  <c r="X34" i="49"/>
  <c r="P34" i="49"/>
  <c r="O34" i="49"/>
  <c r="K34" i="49"/>
  <c r="J34" i="49"/>
  <c r="F34" i="49"/>
  <c r="E34" i="49"/>
  <c r="D34" i="49"/>
  <c r="AI33" i="49"/>
  <c r="AH33" i="49"/>
  <c r="AD33" i="49"/>
  <c r="AC33" i="49"/>
  <c r="Y33" i="49"/>
  <c r="X33" i="49"/>
  <c r="P33" i="49"/>
  <c r="O33" i="49"/>
  <c r="K33" i="49"/>
  <c r="J33" i="49"/>
  <c r="D33" i="49"/>
  <c r="AI32" i="49"/>
  <c r="AH32" i="49"/>
  <c r="AD32" i="49"/>
  <c r="AC32" i="49"/>
  <c r="Y32" i="49"/>
  <c r="X32" i="49"/>
  <c r="T32" i="49"/>
  <c r="S32" i="49"/>
  <c r="P32" i="49"/>
  <c r="O32" i="49"/>
  <c r="K32" i="49"/>
  <c r="J32" i="49"/>
  <c r="F32" i="49"/>
  <c r="E32" i="49"/>
  <c r="A32" i="49"/>
  <c r="AI31" i="49"/>
  <c r="AH31" i="49"/>
  <c r="AD31" i="49"/>
  <c r="AC31" i="49"/>
  <c r="Y31" i="49"/>
  <c r="X31" i="49"/>
  <c r="T31" i="49"/>
  <c r="S31" i="49"/>
  <c r="P31" i="49"/>
  <c r="O31" i="49"/>
  <c r="N31" i="49"/>
  <c r="K31" i="49"/>
  <c r="J31" i="49"/>
  <c r="F31" i="49"/>
  <c r="E31" i="49"/>
  <c r="A31" i="49"/>
  <c r="AI30" i="49"/>
  <c r="AH30" i="49"/>
  <c r="AD30" i="49"/>
  <c r="AC30" i="49"/>
  <c r="Y30" i="49"/>
  <c r="X30" i="49"/>
  <c r="T30" i="49"/>
  <c r="S30" i="49"/>
  <c r="O30" i="49"/>
  <c r="K30" i="49"/>
  <c r="J30" i="49"/>
  <c r="F30" i="49"/>
  <c r="E30" i="49"/>
  <c r="A30" i="49"/>
  <c r="AI29" i="49"/>
  <c r="AH29" i="49"/>
  <c r="AD29" i="49"/>
  <c r="AC29" i="49"/>
  <c r="Y29" i="49"/>
  <c r="T29" i="49"/>
  <c r="S29" i="49"/>
  <c r="P29" i="49"/>
  <c r="O29" i="49"/>
  <c r="K29" i="49"/>
  <c r="J29" i="49"/>
  <c r="F29" i="49"/>
  <c r="E29" i="49"/>
  <c r="D29" i="49"/>
  <c r="A29" i="49"/>
  <c r="AI28" i="49"/>
  <c r="AH28" i="49"/>
  <c r="AD28" i="49"/>
  <c r="AC28" i="49"/>
  <c r="Y28" i="49"/>
  <c r="X28" i="49"/>
  <c r="T28" i="49"/>
  <c r="P28" i="49"/>
  <c r="O28" i="49"/>
  <c r="K28" i="49"/>
  <c r="J28" i="49"/>
  <c r="D28" i="49"/>
  <c r="A28" i="49"/>
  <c r="AI27" i="49"/>
  <c r="AH27" i="49"/>
  <c r="AD27" i="49"/>
  <c r="AC27" i="49"/>
  <c r="Y27" i="49"/>
  <c r="X27" i="49"/>
  <c r="T27" i="49"/>
  <c r="S27" i="49"/>
  <c r="P27" i="49"/>
  <c r="O27" i="49"/>
  <c r="K27" i="49"/>
  <c r="J27" i="49"/>
  <c r="F27" i="49"/>
  <c r="E27" i="49"/>
  <c r="A27" i="49"/>
  <c r="AI26" i="49"/>
  <c r="AH26" i="49"/>
  <c r="AD26" i="49"/>
  <c r="AC26" i="49"/>
  <c r="Y26" i="49"/>
  <c r="X26" i="49"/>
  <c r="T26" i="49"/>
  <c r="S26" i="49"/>
  <c r="P26" i="49"/>
  <c r="O26" i="49"/>
  <c r="K26" i="49"/>
  <c r="J26" i="49"/>
  <c r="F26" i="49"/>
  <c r="E26" i="49"/>
  <c r="A26" i="49"/>
  <c r="AI25" i="49"/>
  <c r="AH25" i="49"/>
  <c r="AD25" i="49"/>
  <c r="AC25" i="49"/>
  <c r="Y25" i="49"/>
  <c r="X25" i="49"/>
  <c r="T25" i="49"/>
  <c r="S25" i="49"/>
  <c r="P25" i="49"/>
  <c r="O25" i="49"/>
  <c r="K25" i="49"/>
  <c r="J25" i="49"/>
  <c r="F25" i="49"/>
  <c r="E25" i="49"/>
  <c r="A25" i="49"/>
  <c r="AI24" i="49"/>
  <c r="AH24" i="49"/>
  <c r="AD24" i="49"/>
  <c r="AC24" i="49"/>
  <c r="Y24" i="49"/>
  <c r="X24" i="49"/>
  <c r="T24" i="49"/>
  <c r="S24" i="49"/>
  <c r="P24" i="49"/>
  <c r="O24" i="49"/>
  <c r="N24" i="49"/>
  <c r="K24" i="49"/>
  <c r="J24" i="49"/>
  <c r="F24" i="49"/>
  <c r="E24" i="49"/>
  <c r="A24" i="49"/>
  <c r="AI23" i="49"/>
  <c r="AH23" i="49"/>
  <c r="AD23" i="49"/>
  <c r="AC23" i="49"/>
  <c r="Y23" i="49"/>
  <c r="X23" i="49"/>
  <c r="T23" i="49"/>
  <c r="S23" i="49"/>
  <c r="O23" i="49"/>
  <c r="K23" i="49"/>
  <c r="J23" i="49"/>
  <c r="F23" i="49"/>
  <c r="E23" i="49"/>
  <c r="A23" i="49"/>
  <c r="AI22" i="49"/>
  <c r="AH22" i="49"/>
  <c r="AD22" i="49"/>
  <c r="AC22" i="49"/>
  <c r="Y22" i="49"/>
  <c r="X22" i="49"/>
  <c r="T22" i="49"/>
  <c r="S22" i="49"/>
  <c r="P22" i="49"/>
  <c r="O22" i="49"/>
  <c r="K22" i="49"/>
  <c r="J22" i="49"/>
  <c r="I22" i="49"/>
  <c r="F22" i="49"/>
  <c r="E22" i="49"/>
  <c r="D22" i="49"/>
  <c r="A22" i="49"/>
  <c r="AI21" i="49"/>
  <c r="AH21" i="49"/>
  <c r="AD21" i="49"/>
  <c r="AC21" i="49"/>
  <c r="Y21" i="49"/>
  <c r="X21" i="49"/>
  <c r="T21" i="49"/>
  <c r="S21" i="49"/>
  <c r="P21" i="49"/>
  <c r="O21" i="49"/>
  <c r="J21" i="49"/>
  <c r="D21" i="49"/>
  <c r="A21" i="49"/>
  <c r="AI20" i="49"/>
  <c r="AD20" i="49"/>
  <c r="AC20" i="49"/>
  <c r="Y20" i="49"/>
  <c r="X20" i="49"/>
  <c r="T20" i="49"/>
  <c r="S20" i="49"/>
  <c r="P20" i="49"/>
  <c r="O20" i="49"/>
  <c r="K20" i="49"/>
  <c r="J20" i="49"/>
  <c r="F20" i="49"/>
  <c r="E20" i="49"/>
  <c r="A20" i="49"/>
  <c r="AI19" i="49"/>
  <c r="AH19" i="49"/>
  <c r="AD19" i="49"/>
  <c r="AC19" i="49"/>
  <c r="Y19" i="49"/>
  <c r="X19" i="49"/>
  <c r="T19" i="49"/>
  <c r="S19" i="49"/>
  <c r="P19" i="49"/>
  <c r="O19" i="49"/>
  <c r="K19" i="49"/>
  <c r="J19" i="49"/>
  <c r="F19" i="49"/>
  <c r="E19" i="49"/>
  <c r="AI18" i="49"/>
  <c r="AH18" i="49"/>
  <c r="AD18" i="49"/>
  <c r="AC18" i="49"/>
  <c r="Y18" i="49"/>
  <c r="X18" i="49"/>
  <c r="T18" i="49"/>
  <c r="S18" i="49"/>
  <c r="P18" i="49"/>
  <c r="O18" i="49"/>
  <c r="K18" i="49"/>
  <c r="J18" i="49"/>
  <c r="F18" i="49"/>
  <c r="E18" i="49"/>
  <c r="AI17" i="49"/>
  <c r="AH17" i="49"/>
  <c r="AD17" i="49"/>
  <c r="AC17" i="49"/>
  <c r="Y17" i="49"/>
  <c r="T17" i="49"/>
  <c r="S17" i="49"/>
  <c r="P17" i="49"/>
  <c r="O17" i="49"/>
  <c r="N17" i="49"/>
  <c r="K17" i="49"/>
  <c r="J17" i="49"/>
  <c r="F17" i="49"/>
  <c r="E17" i="49"/>
  <c r="AI16" i="49"/>
  <c r="AH16" i="49"/>
  <c r="AD16" i="49"/>
  <c r="AC16" i="49"/>
  <c r="Y16" i="49"/>
  <c r="X16" i="49"/>
  <c r="T16" i="49"/>
  <c r="S16" i="49"/>
  <c r="O16" i="49"/>
  <c r="K16" i="49"/>
  <c r="J16" i="49"/>
  <c r="F16" i="49"/>
  <c r="E16" i="49"/>
  <c r="A16" i="49"/>
  <c r="AI15" i="49"/>
  <c r="AH15" i="49"/>
  <c r="AD15" i="49"/>
  <c r="AC15" i="49"/>
  <c r="Y15" i="49"/>
  <c r="X15" i="49"/>
  <c r="T15" i="49"/>
  <c r="S15" i="49"/>
  <c r="P15" i="49"/>
  <c r="O15" i="49"/>
  <c r="K15" i="49"/>
  <c r="J15" i="49"/>
  <c r="F15" i="49"/>
  <c r="E15" i="49"/>
  <c r="A15" i="49"/>
  <c r="AI14" i="49"/>
  <c r="AH14" i="49"/>
  <c r="AD14" i="49"/>
  <c r="AC14" i="49"/>
  <c r="Y14" i="49"/>
  <c r="X14" i="49"/>
  <c r="T14" i="49"/>
  <c r="S14" i="49"/>
  <c r="P14" i="49"/>
  <c r="O14" i="49"/>
  <c r="K14" i="49"/>
  <c r="J14" i="49"/>
  <c r="F14" i="49"/>
  <c r="E14" i="49"/>
  <c r="D14" i="49"/>
  <c r="B5" i="49"/>
  <c r="A14" i="49"/>
  <c r="AI13" i="49"/>
  <c r="AH13" i="49"/>
  <c r="AD13" i="49"/>
  <c r="AC13" i="49"/>
  <c r="Y13" i="49"/>
  <c r="X13" i="49"/>
  <c r="T13" i="49"/>
  <c r="S13" i="49"/>
  <c r="P13" i="49"/>
  <c r="O13" i="49"/>
  <c r="K13" i="49"/>
  <c r="J13" i="49"/>
  <c r="D13" i="49"/>
  <c r="A13" i="49"/>
  <c r="AI12" i="49"/>
  <c r="AH12" i="49"/>
  <c r="AD12" i="49"/>
  <c r="AC12" i="49"/>
  <c r="Y12" i="49"/>
  <c r="X12" i="49"/>
  <c r="T12" i="49"/>
  <c r="S12" i="49"/>
  <c r="P12" i="49"/>
  <c r="O12" i="49"/>
  <c r="K12" i="49"/>
  <c r="J12" i="49"/>
  <c r="I12" i="49"/>
  <c r="F12" i="49"/>
  <c r="E12" i="49"/>
  <c r="A12" i="49"/>
  <c r="AI11" i="49"/>
  <c r="AH11" i="49"/>
  <c r="AD11" i="49"/>
  <c r="AC11" i="49"/>
  <c r="Y11" i="49"/>
  <c r="X11" i="49"/>
  <c r="T11" i="49"/>
  <c r="S11" i="49"/>
  <c r="P11" i="49"/>
  <c r="O11" i="49"/>
  <c r="J11" i="49"/>
  <c r="F11" i="49"/>
  <c r="E11" i="49"/>
  <c r="A11" i="49"/>
  <c r="AI10" i="49"/>
  <c r="AH10" i="49"/>
  <c r="AD10" i="49"/>
  <c r="AC10" i="49"/>
  <c r="Y10" i="49"/>
  <c r="X10" i="49"/>
  <c r="T10" i="49"/>
  <c r="P10" i="49"/>
  <c r="O10" i="49"/>
  <c r="N10" i="49"/>
  <c r="K10" i="49"/>
  <c r="J10" i="49"/>
  <c r="F10" i="49"/>
  <c r="E10" i="49"/>
  <c r="AI9" i="49"/>
  <c r="AH9" i="49"/>
  <c r="AD9" i="49"/>
  <c r="AC9" i="49"/>
  <c r="Y9" i="49"/>
  <c r="X9" i="49"/>
  <c r="T9" i="49"/>
  <c r="S9" i="49"/>
  <c r="O9" i="49"/>
  <c r="K9" i="49"/>
  <c r="J9" i="49"/>
  <c r="F9" i="49"/>
  <c r="E9" i="49"/>
  <c r="AI8" i="49"/>
  <c r="AH8" i="49"/>
  <c r="AD8" i="49"/>
  <c r="AC8" i="49"/>
  <c r="Y8" i="49"/>
  <c r="X8" i="49"/>
  <c r="T8" i="49"/>
  <c r="S8" i="49"/>
  <c r="P8" i="49"/>
  <c r="O8" i="49"/>
  <c r="K8" i="49"/>
  <c r="J8" i="49"/>
  <c r="F8" i="49"/>
  <c r="E8" i="49"/>
  <c r="AI7" i="49"/>
  <c r="AH7" i="49"/>
  <c r="AD7" i="49"/>
  <c r="AC7" i="49"/>
  <c r="Y7" i="49"/>
  <c r="X7" i="49"/>
  <c r="T7" i="49"/>
  <c r="S7" i="49"/>
  <c r="P7" i="49"/>
  <c r="O7" i="49"/>
  <c r="K7" i="49"/>
  <c r="J7" i="49"/>
  <c r="F7" i="49"/>
  <c r="E7" i="49"/>
  <c r="AI6" i="49"/>
  <c r="AH6" i="49"/>
  <c r="AD6" i="49"/>
  <c r="AC6" i="49"/>
  <c r="Y6" i="49"/>
  <c r="X6" i="49"/>
  <c r="T6" i="49"/>
  <c r="S6" i="49"/>
  <c r="P6" i="49"/>
  <c r="O6" i="49"/>
  <c r="K6" i="49"/>
  <c r="J6" i="49"/>
  <c r="F6" i="49"/>
  <c r="E6" i="49"/>
  <c r="AI5" i="49"/>
  <c r="AH5" i="49"/>
  <c r="AD5" i="49"/>
  <c r="AC5" i="49"/>
  <c r="Y5" i="49"/>
  <c r="X5" i="49"/>
  <c r="T5" i="49"/>
  <c r="S5" i="49"/>
  <c r="P5" i="49"/>
  <c r="O5" i="49"/>
  <c r="K5" i="49"/>
  <c r="J5" i="49"/>
  <c r="F5" i="49"/>
  <c r="E5" i="49"/>
  <c r="AI4" i="49"/>
  <c r="AH4" i="49"/>
  <c r="AD4" i="49"/>
  <c r="AC4" i="49"/>
  <c r="Y4" i="49"/>
  <c r="X4" i="49"/>
  <c r="T4" i="49"/>
  <c r="S4" i="49"/>
  <c r="P4" i="49"/>
  <c r="O4" i="49"/>
  <c r="N4" i="49"/>
  <c r="K4" i="49"/>
  <c r="J4" i="49"/>
  <c r="I4" i="49"/>
  <c r="F4" i="49"/>
  <c r="E4" i="49"/>
  <c r="D4" i="49"/>
  <c r="AI3" i="49"/>
  <c r="AD3" i="49"/>
  <c r="Y3" i="49"/>
  <c r="T3" i="49"/>
  <c r="O3" i="49"/>
  <c r="J3" i="49"/>
  <c r="D3" i="49"/>
  <c r="A1" i="49"/>
  <c r="T70" i="48"/>
  <c r="S70" i="48"/>
  <c r="T69" i="48"/>
  <c r="S69" i="48"/>
  <c r="T68" i="48"/>
  <c r="S68" i="48"/>
  <c r="T67" i="48"/>
  <c r="S67" i="48"/>
  <c r="T66" i="48"/>
  <c r="T65" i="48"/>
  <c r="S65" i="48"/>
  <c r="AD64" i="48"/>
  <c r="AC64" i="48"/>
  <c r="T64" i="48"/>
  <c r="S64" i="48"/>
  <c r="AD63" i="48"/>
  <c r="AC63" i="48"/>
  <c r="T63" i="48"/>
  <c r="S63" i="48"/>
  <c r="AD62" i="48"/>
  <c r="AC62" i="48"/>
  <c r="T62" i="48"/>
  <c r="S62" i="48"/>
  <c r="K62" i="48"/>
  <c r="J62" i="48"/>
  <c r="AD61" i="48"/>
  <c r="AC61" i="48"/>
  <c r="T61" i="48"/>
  <c r="K61" i="48"/>
  <c r="J61" i="48"/>
  <c r="AD60" i="48"/>
  <c r="AC60" i="48"/>
  <c r="T60" i="48"/>
  <c r="S60" i="48"/>
  <c r="K60" i="48"/>
  <c r="J60" i="48"/>
  <c r="AD59" i="48"/>
  <c r="AC59" i="48"/>
  <c r="Y59" i="48"/>
  <c r="X59" i="48"/>
  <c r="T59" i="48"/>
  <c r="S59" i="48"/>
  <c r="K59" i="48"/>
  <c r="J59" i="48"/>
  <c r="AI58" i="48"/>
  <c r="AH58" i="48"/>
  <c r="AD58" i="48"/>
  <c r="AC58" i="48"/>
  <c r="Y58" i="48"/>
  <c r="X58" i="48"/>
  <c r="T58" i="48"/>
  <c r="S58" i="48"/>
  <c r="K58" i="48"/>
  <c r="J58" i="48"/>
  <c r="AI57" i="48"/>
  <c r="AH57" i="48"/>
  <c r="AD57" i="48"/>
  <c r="AC57" i="48"/>
  <c r="Y57" i="48"/>
  <c r="X57" i="48"/>
  <c r="T57" i="48"/>
  <c r="S57" i="48"/>
  <c r="K57" i="48"/>
  <c r="J57" i="48"/>
  <c r="AI56" i="48"/>
  <c r="AH56" i="48"/>
  <c r="AD56" i="48"/>
  <c r="AC56" i="48"/>
  <c r="Y56" i="48"/>
  <c r="X56" i="48"/>
  <c r="T56" i="48"/>
  <c r="S56" i="48"/>
  <c r="K56" i="48"/>
  <c r="J56" i="48"/>
  <c r="AI55" i="48"/>
  <c r="AH55" i="48"/>
  <c r="AD55" i="48"/>
  <c r="AC55" i="48"/>
  <c r="Y55" i="48"/>
  <c r="X55" i="48"/>
  <c r="T55" i="48"/>
  <c r="P55" i="48"/>
  <c r="O55" i="48"/>
  <c r="K55" i="48"/>
  <c r="J55" i="48"/>
  <c r="AI54" i="48"/>
  <c r="AH54" i="48"/>
  <c r="AD54" i="48"/>
  <c r="AC54" i="48"/>
  <c r="Y54" i="48"/>
  <c r="X54" i="48"/>
  <c r="T54" i="48"/>
  <c r="S54" i="48"/>
  <c r="P54" i="48"/>
  <c r="O54" i="48"/>
  <c r="K54" i="48"/>
  <c r="J54" i="48"/>
  <c r="AI53" i="48"/>
  <c r="AH53" i="48"/>
  <c r="AD53" i="48"/>
  <c r="AC53" i="48"/>
  <c r="Y53" i="48"/>
  <c r="X53" i="48"/>
  <c r="T53" i="48"/>
  <c r="S53" i="48"/>
  <c r="P53" i="48"/>
  <c r="O53" i="48"/>
  <c r="K53" i="48"/>
  <c r="J53" i="48"/>
  <c r="AI52" i="48"/>
  <c r="AH52" i="48"/>
  <c r="AD52" i="48"/>
  <c r="AC52" i="48"/>
  <c r="Y52" i="48"/>
  <c r="X52" i="48"/>
  <c r="T52" i="48"/>
  <c r="S52" i="48"/>
  <c r="P52" i="48"/>
  <c r="O52" i="48"/>
  <c r="K52" i="48"/>
  <c r="J52" i="48"/>
  <c r="AI51" i="48"/>
  <c r="AH51" i="48"/>
  <c r="AD51" i="48"/>
  <c r="AC51" i="48"/>
  <c r="Y51" i="48"/>
  <c r="X51" i="48"/>
  <c r="T51" i="48"/>
  <c r="S51" i="48"/>
  <c r="P51" i="48"/>
  <c r="O51" i="48"/>
  <c r="N51" i="48"/>
  <c r="K51" i="48"/>
  <c r="J51" i="48"/>
  <c r="AI50" i="48"/>
  <c r="AH50" i="48"/>
  <c r="AD50" i="48"/>
  <c r="AC50" i="48"/>
  <c r="Y50" i="48"/>
  <c r="X50" i="48"/>
  <c r="T50" i="48"/>
  <c r="S50" i="48"/>
  <c r="O50" i="48"/>
  <c r="K50" i="48"/>
  <c r="J50" i="48"/>
  <c r="AI49" i="48"/>
  <c r="AH49" i="48"/>
  <c r="AD49" i="48"/>
  <c r="AC49" i="48"/>
  <c r="Y49" i="48"/>
  <c r="X49" i="48"/>
  <c r="T49" i="48"/>
  <c r="P49" i="48"/>
  <c r="O49" i="48"/>
  <c r="K49" i="48"/>
  <c r="J49" i="48"/>
  <c r="I49" i="48"/>
  <c r="AI48" i="48"/>
  <c r="AH48" i="48"/>
  <c r="AD48" i="48"/>
  <c r="AC48" i="48"/>
  <c r="Y48" i="48"/>
  <c r="X48" i="48"/>
  <c r="T48" i="48"/>
  <c r="S48" i="48"/>
  <c r="P48" i="48"/>
  <c r="O48" i="48"/>
  <c r="J48" i="48"/>
  <c r="AI47" i="48"/>
  <c r="AH47" i="48"/>
  <c r="AD47" i="48"/>
  <c r="AC47" i="48"/>
  <c r="Y47" i="48"/>
  <c r="X47" i="48"/>
  <c r="T47" i="48"/>
  <c r="S47" i="48"/>
  <c r="P47" i="48"/>
  <c r="O47" i="48"/>
  <c r="K47" i="48"/>
  <c r="J47" i="48"/>
  <c r="F47" i="48"/>
  <c r="E47" i="48"/>
  <c r="AI46" i="48"/>
  <c r="AH46" i="48"/>
  <c r="AD46" i="48"/>
  <c r="AC46" i="48"/>
  <c r="Y46" i="48"/>
  <c r="X46" i="48"/>
  <c r="T46" i="48"/>
  <c r="S46" i="48"/>
  <c r="P46" i="48"/>
  <c r="O46" i="48"/>
  <c r="K46" i="48"/>
  <c r="J46" i="48"/>
  <c r="F46" i="48"/>
  <c r="E46" i="48"/>
  <c r="AI45" i="48"/>
  <c r="AH45" i="48"/>
  <c r="AD45" i="48"/>
  <c r="AC45" i="48"/>
  <c r="Y45" i="48"/>
  <c r="X45" i="48"/>
  <c r="T45" i="48"/>
  <c r="S45" i="48"/>
  <c r="P45" i="48"/>
  <c r="O45" i="48"/>
  <c r="K45" i="48"/>
  <c r="J45" i="48"/>
  <c r="F45" i="48"/>
  <c r="E45" i="48"/>
  <c r="AI44" i="48"/>
  <c r="AH44" i="48"/>
  <c r="AD44" i="48"/>
  <c r="AC44" i="48"/>
  <c r="Y44" i="48"/>
  <c r="X44" i="48"/>
  <c r="T44" i="48"/>
  <c r="S44" i="48"/>
  <c r="P44" i="48"/>
  <c r="O44" i="48"/>
  <c r="K44" i="48"/>
  <c r="J44" i="48"/>
  <c r="F44" i="48"/>
  <c r="E44" i="48"/>
  <c r="AI43" i="48"/>
  <c r="AH43" i="48"/>
  <c r="AD43" i="48"/>
  <c r="AC43" i="48"/>
  <c r="Y43" i="48"/>
  <c r="X43" i="48"/>
  <c r="T43" i="48"/>
  <c r="P43" i="48"/>
  <c r="O43" i="48"/>
  <c r="N43" i="48"/>
  <c r="K43" i="48"/>
  <c r="J43" i="48"/>
  <c r="F43" i="48"/>
  <c r="E43" i="48"/>
  <c r="AI42" i="48"/>
  <c r="AH42" i="48"/>
  <c r="AD42" i="48"/>
  <c r="AC42" i="48"/>
  <c r="Y42" i="48"/>
  <c r="X42" i="48"/>
  <c r="T42" i="48"/>
  <c r="S42" i="48"/>
  <c r="O42" i="48"/>
  <c r="K42" i="48"/>
  <c r="J42" i="48"/>
  <c r="I42" i="48"/>
  <c r="F42" i="48"/>
  <c r="E42" i="48"/>
  <c r="D42" i="48"/>
  <c r="AI41" i="48"/>
  <c r="AH41" i="48"/>
  <c r="AD41" i="48"/>
  <c r="AC41" i="48"/>
  <c r="Y41" i="48"/>
  <c r="X41" i="48"/>
  <c r="T41" i="48"/>
  <c r="S41" i="48"/>
  <c r="P41" i="48"/>
  <c r="O41" i="48"/>
  <c r="J41" i="48"/>
  <c r="D41" i="48"/>
  <c r="AI40" i="48"/>
  <c r="AH40" i="48"/>
  <c r="AD40" i="48"/>
  <c r="AC40" i="48"/>
  <c r="Y40" i="48"/>
  <c r="X40" i="48"/>
  <c r="T40" i="48"/>
  <c r="S40" i="48"/>
  <c r="P40" i="48"/>
  <c r="O40" i="48"/>
  <c r="K40" i="48"/>
  <c r="J40" i="48"/>
  <c r="F40" i="48"/>
  <c r="E40" i="48"/>
  <c r="AI39" i="48"/>
  <c r="AH39" i="48"/>
  <c r="AD39" i="48"/>
  <c r="AC39" i="48"/>
  <c r="Y39" i="48"/>
  <c r="X39" i="48"/>
  <c r="T39" i="48"/>
  <c r="S39" i="48"/>
  <c r="P39" i="48"/>
  <c r="O39" i="48"/>
  <c r="K39" i="48"/>
  <c r="J39" i="48"/>
  <c r="F39" i="48"/>
  <c r="E39" i="48"/>
  <c r="AI38" i="48"/>
  <c r="AD38" i="48"/>
  <c r="Y38" i="48"/>
  <c r="X38" i="48"/>
  <c r="T38" i="48"/>
  <c r="P38" i="48"/>
  <c r="O38" i="48"/>
  <c r="N38" i="48"/>
  <c r="K38" i="48"/>
  <c r="J38" i="48"/>
  <c r="F38" i="48"/>
  <c r="E38" i="48"/>
  <c r="AI37" i="48"/>
  <c r="AH37" i="48"/>
  <c r="AD37" i="48"/>
  <c r="AC37" i="48"/>
  <c r="Y37" i="48"/>
  <c r="X37" i="48"/>
  <c r="O37" i="48"/>
  <c r="K37" i="48"/>
  <c r="J37" i="48"/>
  <c r="F37" i="48"/>
  <c r="E37" i="48"/>
  <c r="AI36" i="48"/>
  <c r="AH36" i="48"/>
  <c r="AD36" i="48"/>
  <c r="AC36" i="48"/>
  <c r="Y36" i="48"/>
  <c r="X36" i="48"/>
  <c r="P36" i="48"/>
  <c r="O36" i="48"/>
  <c r="K36" i="48"/>
  <c r="J36" i="48"/>
  <c r="F36" i="48"/>
  <c r="E36" i="48"/>
  <c r="AI35" i="48"/>
  <c r="AH35" i="48"/>
  <c r="AD35" i="48"/>
  <c r="AC35" i="48"/>
  <c r="Y35" i="48"/>
  <c r="X35" i="48"/>
  <c r="P35" i="48"/>
  <c r="O35" i="48"/>
  <c r="K35" i="48"/>
  <c r="J35" i="48"/>
  <c r="F35" i="48"/>
  <c r="E35" i="48"/>
  <c r="AI34" i="48"/>
  <c r="AH34" i="48"/>
  <c r="AD34" i="48"/>
  <c r="AC34" i="48"/>
  <c r="Y34" i="48"/>
  <c r="X34" i="48"/>
  <c r="P34" i="48"/>
  <c r="O34" i="48"/>
  <c r="K34" i="48"/>
  <c r="J34" i="48"/>
  <c r="F34" i="48"/>
  <c r="E34" i="48"/>
  <c r="D34" i="48"/>
  <c r="AI33" i="48"/>
  <c r="AH33" i="48"/>
  <c r="AD33" i="48"/>
  <c r="AC33" i="48"/>
  <c r="Y33" i="48"/>
  <c r="X33" i="48"/>
  <c r="P33" i="48"/>
  <c r="O33" i="48"/>
  <c r="K33" i="48"/>
  <c r="J33" i="48"/>
  <c r="D33" i="48"/>
  <c r="AI32" i="48"/>
  <c r="AH32" i="48"/>
  <c r="AD32" i="48"/>
  <c r="AC32" i="48"/>
  <c r="Y32" i="48"/>
  <c r="X32" i="48"/>
  <c r="T32" i="48"/>
  <c r="S32" i="48"/>
  <c r="P32" i="48"/>
  <c r="O32" i="48"/>
  <c r="K32" i="48"/>
  <c r="J32" i="48"/>
  <c r="F32" i="48"/>
  <c r="E32" i="48"/>
  <c r="A32" i="48"/>
  <c r="AI31" i="48"/>
  <c r="AH31" i="48"/>
  <c r="AD31" i="48"/>
  <c r="AC31" i="48"/>
  <c r="Y31" i="48"/>
  <c r="X31" i="48"/>
  <c r="T31" i="48"/>
  <c r="S31" i="48"/>
  <c r="P31" i="48"/>
  <c r="O31" i="48"/>
  <c r="N31" i="48"/>
  <c r="K31" i="48"/>
  <c r="J31" i="48"/>
  <c r="F31" i="48"/>
  <c r="E31" i="48"/>
  <c r="A31" i="48"/>
  <c r="AI30" i="48"/>
  <c r="AH30" i="48"/>
  <c r="AD30" i="48"/>
  <c r="AC30" i="48"/>
  <c r="Y30" i="48"/>
  <c r="X30" i="48"/>
  <c r="T30" i="48"/>
  <c r="S30" i="48"/>
  <c r="O30" i="48"/>
  <c r="K30" i="48"/>
  <c r="J30" i="48"/>
  <c r="F30" i="48"/>
  <c r="E30" i="48"/>
  <c r="A30" i="48"/>
  <c r="AI29" i="48"/>
  <c r="AH29" i="48"/>
  <c r="AD29" i="48"/>
  <c r="AC29" i="48"/>
  <c r="Y29" i="48"/>
  <c r="T29" i="48"/>
  <c r="S29" i="48"/>
  <c r="P29" i="48"/>
  <c r="O29" i="48"/>
  <c r="K29" i="48"/>
  <c r="J29" i="48"/>
  <c r="F29" i="48"/>
  <c r="E29" i="48"/>
  <c r="D29" i="48"/>
  <c r="A29" i="48"/>
  <c r="AI28" i="48"/>
  <c r="AH28" i="48"/>
  <c r="AD28" i="48"/>
  <c r="AC28" i="48"/>
  <c r="Y28" i="48"/>
  <c r="X28" i="48"/>
  <c r="T28" i="48"/>
  <c r="P28" i="48"/>
  <c r="O28" i="48"/>
  <c r="K28" i="48"/>
  <c r="J28" i="48"/>
  <c r="D28" i="48"/>
  <c r="A28" i="48"/>
  <c r="AI27" i="48"/>
  <c r="AH27" i="48"/>
  <c r="AD27" i="48"/>
  <c r="AC27" i="48"/>
  <c r="Y27" i="48"/>
  <c r="X27" i="48"/>
  <c r="T27" i="48"/>
  <c r="S27" i="48"/>
  <c r="P27" i="48"/>
  <c r="O27" i="48"/>
  <c r="K27" i="48"/>
  <c r="J27" i="48"/>
  <c r="F27" i="48"/>
  <c r="E27" i="48"/>
  <c r="A27" i="48"/>
  <c r="AI26" i="48"/>
  <c r="AH26" i="48"/>
  <c r="AD26" i="48"/>
  <c r="AC26" i="48"/>
  <c r="Y26" i="48"/>
  <c r="X26" i="48"/>
  <c r="T26" i="48"/>
  <c r="S26" i="48"/>
  <c r="P26" i="48"/>
  <c r="O26" i="48"/>
  <c r="K26" i="48"/>
  <c r="J26" i="48"/>
  <c r="F26" i="48"/>
  <c r="E26" i="48"/>
  <c r="A26" i="48"/>
  <c r="AI25" i="48"/>
  <c r="AH25" i="48"/>
  <c r="AD25" i="48"/>
  <c r="AC25" i="48"/>
  <c r="Y25" i="48"/>
  <c r="X25" i="48"/>
  <c r="T25" i="48"/>
  <c r="S25" i="48"/>
  <c r="P25" i="48"/>
  <c r="O25" i="48"/>
  <c r="K25" i="48"/>
  <c r="J25" i="48"/>
  <c r="F25" i="48"/>
  <c r="E25" i="48"/>
  <c r="A25" i="48"/>
  <c r="AI24" i="48"/>
  <c r="AH24" i="48"/>
  <c r="AD24" i="48"/>
  <c r="AC24" i="48"/>
  <c r="Y24" i="48"/>
  <c r="X24" i="48"/>
  <c r="T24" i="48"/>
  <c r="S24" i="48"/>
  <c r="P24" i="48"/>
  <c r="O24" i="48"/>
  <c r="N24" i="48"/>
  <c r="K24" i="48"/>
  <c r="J24" i="48"/>
  <c r="F24" i="48"/>
  <c r="E24" i="48"/>
  <c r="A24" i="48"/>
  <c r="AI23" i="48"/>
  <c r="AH23" i="48"/>
  <c r="AD23" i="48"/>
  <c r="AC23" i="48"/>
  <c r="Y23" i="48"/>
  <c r="X23" i="48"/>
  <c r="T23" i="48"/>
  <c r="S23" i="48"/>
  <c r="O23" i="48"/>
  <c r="K23" i="48"/>
  <c r="J23" i="48"/>
  <c r="F23" i="48"/>
  <c r="E23" i="48"/>
  <c r="A23" i="48"/>
  <c r="AI22" i="48"/>
  <c r="AH22" i="48"/>
  <c r="AD22" i="48"/>
  <c r="AC22" i="48"/>
  <c r="Y22" i="48"/>
  <c r="X22" i="48"/>
  <c r="T22" i="48"/>
  <c r="S22" i="48"/>
  <c r="P22" i="48"/>
  <c r="O22" i="48"/>
  <c r="K22" i="48"/>
  <c r="J22" i="48"/>
  <c r="I22" i="48"/>
  <c r="F22" i="48"/>
  <c r="E22" i="48"/>
  <c r="D22" i="48"/>
  <c r="A22" i="48"/>
  <c r="AI21" i="48"/>
  <c r="AH21" i="48"/>
  <c r="AD21" i="48"/>
  <c r="AC21" i="48"/>
  <c r="Y21" i="48"/>
  <c r="X21" i="48"/>
  <c r="T21" i="48"/>
  <c r="S21" i="48"/>
  <c r="P21" i="48"/>
  <c r="O21" i="48"/>
  <c r="J21" i="48"/>
  <c r="D21" i="48"/>
  <c r="A21" i="48"/>
  <c r="AI20" i="48"/>
  <c r="AD20" i="48"/>
  <c r="AC20" i="48"/>
  <c r="Y20" i="48"/>
  <c r="X20" i="48"/>
  <c r="T20" i="48"/>
  <c r="S20" i="48"/>
  <c r="P20" i="48"/>
  <c r="O20" i="48"/>
  <c r="K20" i="48"/>
  <c r="J20" i="48"/>
  <c r="F20" i="48"/>
  <c r="E20" i="48"/>
  <c r="A20" i="48"/>
  <c r="AI19" i="48"/>
  <c r="AH19" i="48"/>
  <c r="AD19" i="48"/>
  <c r="AC19" i="48"/>
  <c r="Y19" i="48"/>
  <c r="X19" i="48"/>
  <c r="T19" i="48"/>
  <c r="S19" i="48"/>
  <c r="P19" i="48"/>
  <c r="O19" i="48"/>
  <c r="K19" i="48"/>
  <c r="J19" i="48"/>
  <c r="F19" i="48"/>
  <c r="E19" i="48"/>
  <c r="AI18" i="48"/>
  <c r="AH18" i="48"/>
  <c r="AD18" i="48"/>
  <c r="AC18" i="48"/>
  <c r="Y18" i="48"/>
  <c r="X18" i="48"/>
  <c r="T18" i="48"/>
  <c r="S18" i="48"/>
  <c r="P18" i="48"/>
  <c r="O18" i="48"/>
  <c r="K18" i="48"/>
  <c r="J18" i="48"/>
  <c r="F18" i="48"/>
  <c r="E18" i="48"/>
  <c r="AI17" i="48"/>
  <c r="AH17" i="48"/>
  <c r="AD17" i="48"/>
  <c r="AC17" i="48"/>
  <c r="Y17" i="48"/>
  <c r="T17" i="48"/>
  <c r="S17" i="48"/>
  <c r="P17" i="48"/>
  <c r="O17" i="48"/>
  <c r="N17" i="48"/>
  <c r="K17" i="48"/>
  <c r="J17" i="48"/>
  <c r="F17" i="48"/>
  <c r="E17" i="48"/>
  <c r="AI16" i="48"/>
  <c r="AH16" i="48"/>
  <c r="AD16" i="48"/>
  <c r="AC16" i="48"/>
  <c r="Y16" i="48"/>
  <c r="X16" i="48"/>
  <c r="T16" i="48"/>
  <c r="S16" i="48"/>
  <c r="O16" i="48"/>
  <c r="K16" i="48"/>
  <c r="J16" i="48"/>
  <c r="F16" i="48"/>
  <c r="E16" i="48"/>
  <c r="A16" i="48"/>
  <c r="AI15" i="48"/>
  <c r="AH15" i="48"/>
  <c r="AD15" i="48"/>
  <c r="AC15" i="48"/>
  <c r="Y15" i="48"/>
  <c r="X15" i="48"/>
  <c r="T15" i="48"/>
  <c r="S15" i="48"/>
  <c r="P15" i="48"/>
  <c r="O15" i="48"/>
  <c r="K15" i="48"/>
  <c r="J15" i="48"/>
  <c r="F15" i="48"/>
  <c r="E15" i="48"/>
  <c r="A15" i="48"/>
  <c r="AI14" i="48"/>
  <c r="AH14" i="48"/>
  <c r="AD14" i="48"/>
  <c r="AC14" i="48"/>
  <c r="Y14" i="48"/>
  <c r="X14" i="48"/>
  <c r="T14" i="48"/>
  <c r="S14" i="48"/>
  <c r="P14" i="48"/>
  <c r="O14" i="48"/>
  <c r="K14" i="48"/>
  <c r="J14" i="48"/>
  <c r="F14" i="48"/>
  <c r="E14" i="48"/>
  <c r="D14" i="48"/>
  <c r="A14" i="48"/>
  <c r="AI13" i="48"/>
  <c r="AH13" i="48"/>
  <c r="AD13" i="48"/>
  <c r="AC13" i="48"/>
  <c r="Y13" i="48"/>
  <c r="X13" i="48"/>
  <c r="T13" i="48"/>
  <c r="S13" i="48"/>
  <c r="P13" i="48"/>
  <c r="O13" i="48"/>
  <c r="K13" i="48"/>
  <c r="J13" i="48"/>
  <c r="D13" i="48"/>
  <c r="A13" i="48"/>
  <c r="AI12" i="48"/>
  <c r="AH12" i="48"/>
  <c r="AD12" i="48"/>
  <c r="AC12" i="48"/>
  <c r="Y12" i="48"/>
  <c r="X12" i="48"/>
  <c r="T12" i="48"/>
  <c r="S12" i="48"/>
  <c r="P12" i="48"/>
  <c r="O12" i="48"/>
  <c r="K12" i="48"/>
  <c r="J12" i="48"/>
  <c r="I12" i="48"/>
  <c r="F12" i="48"/>
  <c r="E12" i="48"/>
  <c r="B6" i="48"/>
  <c r="A12" i="48"/>
  <c r="AI11" i="48"/>
  <c r="AH11" i="48"/>
  <c r="AD11" i="48"/>
  <c r="AC11" i="48"/>
  <c r="Y11" i="48"/>
  <c r="X11" i="48"/>
  <c r="T11" i="48"/>
  <c r="S11" i="48"/>
  <c r="P11" i="48"/>
  <c r="O11" i="48"/>
  <c r="J11" i="48"/>
  <c r="F11" i="48"/>
  <c r="E11" i="48"/>
  <c r="A11" i="48"/>
  <c r="AI10" i="48"/>
  <c r="AH10" i="48"/>
  <c r="AD10" i="48"/>
  <c r="AC10" i="48"/>
  <c r="Y10" i="48"/>
  <c r="X10" i="48"/>
  <c r="T10" i="48"/>
  <c r="P10" i="48"/>
  <c r="O10" i="48"/>
  <c r="N10" i="48"/>
  <c r="K10" i="48"/>
  <c r="J10" i="48"/>
  <c r="F10" i="48"/>
  <c r="E10" i="48"/>
  <c r="AI9" i="48"/>
  <c r="AH9" i="48"/>
  <c r="AD9" i="48"/>
  <c r="AC9" i="48"/>
  <c r="Y9" i="48"/>
  <c r="X9" i="48"/>
  <c r="T9" i="48"/>
  <c r="S9" i="48"/>
  <c r="O9" i="48"/>
  <c r="K9" i="48"/>
  <c r="J9" i="48"/>
  <c r="F9" i="48"/>
  <c r="E9" i="48"/>
  <c r="AI8" i="48"/>
  <c r="AH8" i="48"/>
  <c r="AD8" i="48"/>
  <c r="AC8" i="48"/>
  <c r="Y8" i="48"/>
  <c r="X8" i="48"/>
  <c r="T8" i="48"/>
  <c r="S8" i="48"/>
  <c r="P8" i="48"/>
  <c r="O8" i="48"/>
  <c r="K8" i="48"/>
  <c r="J8" i="48"/>
  <c r="F8" i="48"/>
  <c r="E8" i="48"/>
  <c r="AI7" i="48"/>
  <c r="AH7" i="48"/>
  <c r="AD7" i="48"/>
  <c r="AC7" i="48"/>
  <c r="Y7" i="48"/>
  <c r="X7" i="48"/>
  <c r="T7" i="48"/>
  <c r="S7" i="48"/>
  <c r="P7" i="48"/>
  <c r="O7" i="48"/>
  <c r="K7" i="48"/>
  <c r="J7" i="48"/>
  <c r="F7" i="48"/>
  <c r="E7" i="48"/>
  <c r="AI6" i="48"/>
  <c r="AH6" i="48"/>
  <c r="AD6" i="48"/>
  <c r="AC6" i="48"/>
  <c r="Y6" i="48"/>
  <c r="X6" i="48"/>
  <c r="T6" i="48"/>
  <c r="S6" i="48"/>
  <c r="P6" i="48"/>
  <c r="O6" i="48"/>
  <c r="K6" i="48"/>
  <c r="J6" i="48"/>
  <c r="F6" i="48"/>
  <c r="E6" i="48"/>
  <c r="AI5" i="48"/>
  <c r="AH5" i="48"/>
  <c r="AD5" i="48"/>
  <c r="AC5" i="48"/>
  <c r="Y5" i="48"/>
  <c r="X5" i="48"/>
  <c r="T5" i="48"/>
  <c r="S5" i="48"/>
  <c r="P5" i="48"/>
  <c r="O5" i="48"/>
  <c r="K5" i="48"/>
  <c r="J5" i="48"/>
  <c r="F5" i="48"/>
  <c r="E5" i="48"/>
  <c r="B5" i="48"/>
  <c r="AI4" i="48"/>
  <c r="AH4" i="48"/>
  <c r="AD4" i="48"/>
  <c r="AC4" i="48"/>
  <c r="Y4" i="48"/>
  <c r="X4" i="48"/>
  <c r="T4" i="48"/>
  <c r="S4" i="48"/>
  <c r="P4" i="48"/>
  <c r="O4" i="48"/>
  <c r="N4" i="48"/>
  <c r="K4" i="48"/>
  <c r="J4" i="48"/>
  <c r="I4" i="48"/>
  <c r="F4" i="48"/>
  <c r="E4" i="48"/>
  <c r="D4" i="48"/>
  <c r="AI3" i="48"/>
  <c r="AD3" i="48"/>
  <c r="Y3" i="48"/>
  <c r="T3" i="48"/>
  <c r="O3" i="48"/>
  <c r="J3" i="48"/>
  <c r="D3" i="48"/>
  <c r="A1" i="48"/>
  <c r="T70" i="47"/>
  <c r="S70" i="47"/>
  <c r="T69" i="47"/>
  <c r="S69" i="47"/>
  <c r="T68" i="47"/>
  <c r="S68" i="47"/>
  <c r="T67" i="47"/>
  <c r="S67" i="47"/>
  <c r="T66" i="47"/>
  <c r="T65" i="47"/>
  <c r="S65" i="47"/>
  <c r="AD64" i="47"/>
  <c r="AC64" i="47"/>
  <c r="T64" i="47"/>
  <c r="S64" i="47"/>
  <c r="AD63" i="47"/>
  <c r="AC63" i="47"/>
  <c r="T63" i="47"/>
  <c r="S63" i="47"/>
  <c r="AD62" i="47"/>
  <c r="AC62" i="47"/>
  <c r="T62" i="47"/>
  <c r="S62" i="47"/>
  <c r="K62" i="47"/>
  <c r="J62" i="47"/>
  <c r="AD61" i="47"/>
  <c r="AC61" i="47"/>
  <c r="T61" i="47"/>
  <c r="K61" i="47"/>
  <c r="J61" i="47"/>
  <c r="AD60" i="47"/>
  <c r="AC60" i="47"/>
  <c r="T60" i="47"/>
  <c r="S60" i="47"/>
  <c r="K60" i="47"/>
  <c r="J60" i="47"/>
  <c r="AD59" i="47"/>
  <c r="AC59" i="47"/>
  <c r="Y59" i="47"/>
  <c r="X59" i="47"/>
  <c r="T59" i="47"/>
  <c r="S59" i="47"/>
  <c r="K59" i="47"/>
  <c r="J59" i="47"/>
  <c r="AI58" i="47"/>
  <c r="AH58" i="47"/>
  <c r="AD58" i="47"/>
  <c r="AC58" i="47"/>
  <c r="Y58" i="47"/>
  <c r="X58" i="47"/>
  <c r="T58" i="47"/>
  <c r="S58" i="47"/>
  <c r="K58" i="47"/>
  <c r="J58" i="47"/>
  <c r="AI57" i="47"/>
  <c r="AH57" i="47"/>
  <c r="AD57" i="47"/>
  <c r="AC57" i="47"/>
  <c r="Y57" i="47"/>
  <c r="X57" i="47"/>
  <c r="T57" i="47"/>
  <c r="S57" i="47"/>
  <c r="K57" i="47"/>
  <c r="J57" i="47"/>
  <c r="AI56" i="47"/>
  <c r="AH56" i="47"/>
  <c r="AD56" i="47"/>
  <c r="AC56" i="47"/>
  <c r="Y56" i="47"/>
  <c r="X56" i="47"/>
  <c r="T56" i="47"/>
  <c r="S56" i="47"/>
  <c r="K56" i="47"/>
  <c r="J56" i="47"/>
  <c r="AI55" i="47"/>
  <c r="AH55" i="47"/>
  <c r="AD55" i="47"/>
  <c r="AC55" i="47"/>
  <c r="Y55" i="47"/>
  <c r="X55" i="47"/>
  <c r="T55" i="47"/>
  <c r="P55" i="47"/>
  <c r="O55" i="47"/>
  <c r="K55" i="47"/>
  <c r="J55" i="47"/>
  <c r="AI54" i="47"/>
  <c r="AH54" i="47"/>
  <c r="AD54" i="47"/>
  <c r="AC54" i="47"/>
  <c r="Y54" i="47"/>
  <c r="X54" i="47"/>
  <c r="T54" i="47"/>
  <c r="S54" i="47"/>
  <c r="P54" i="47"/>
  <c r="O54" i="47"/>
  <c r="K54" i="47"/>
  <c r="J54" i="47"/>
  <c r="AI53" i="47"/>
  <c r="AH53" i="47"/>
  <c r="AD53" i="47"/>
  <c r="AC53" i="47"/>
  <c r="Y53" i="47"/>
  <c r="X53" i="47"/>
  <c r="T53" i="47"/>
  <c r="S53" i="47"/>
  <c r="P53" i="47"/>
  <c r="O53" i="47"/>
  <c r="K53" i="47"/>
  <c r="J53" i="47"/>
  <c r="AI52" i="47"/>
  <c r="AH52" i="47"/>
  <c r="AD52" i="47"/>
  <c r="AC52" i="47"/>
  <c r="Y52" i="47"/>
  <c r="X52" i="47"/>
  <c r="T52" i="47"/>
  <c r="S52" i="47"/>
  <c r="P52" i="47"/>
  <c r="O52" i="47"/>
  <c r="K52" i="47"/>
  <c r="J52" i="47"/>
  <c r="AI51" i="47"/>
  <c r="AH51" i="47"/>
  <c r="AD51" i="47"/>
  <c r="AC51" i="47"/>
  <c r="Y51" i="47"/>
  <c r="X51" i="47"/>
  <c r="T51" i="47"/>
  <c r="S51" i="47"/>
  <c r="P51" i="47"/>
  <c r="O51" i="47"/>
  <c r="N51" i="47"/>
  <c r="K51" i="47"/>
  <c r="J51" i="47"/>
  <c r="AI50" i="47"/>
  <c r="AH50" i="47"/>
  <c r="AD50" i="47"/>
  <c r="AC50" i="47"/>
  <c r="Y50" i="47"/>
  <c r="X50" i="47"/>
  <c r="T50" i="47"/>
  <c r="S50" i="47"/>
  <c r="O50" i="47"/>
  <c r="K50" i="47"/>
  <c r="J50" i="47"/>
  <c r="AI49" i="47"/>
  <c r="AH49" i="47"/>
  <c r="AD49" i="47"/>
  <c r="AC49" i="47"/>
  <c r="Y49" i="47"/>
  <c r="X49" i="47"/>
  <c r="T49" i="47"/>
  <c r="P49" i="47"/>
  <c r="O49" i="47"/>
  <c r="K49" i="47"/>
  <c r="J49" i="47"/>
  <c r="I49" i="47"/>
  <c r="AI48" i="47"/>
  <c r="AH48" i="47"/>
  <c r="AD48" i="47"/>
  <c r="AC48" i="47"/>
  <c r="Y48" i="47"/>
  <c r="X48" i="47"/>
  <c r="T48" i="47"/>
  <c r="S48" i="47"/>
  <c r="P48" i="47"/>
  <c r="O48" i="47"/>
  <c r="J48" i="47"/>
  <c r="AI47" i="47"/>
  <c r="AH47" i="47"/>
  <c r="AD47" i="47"/>
  <c r="AC47" i="47"/>
  <c r="Y47" i="47"/>
  <c r="X47" i="47"/>
  <c r="T47" i="47"/>
  <c r="S47" i="47"/>
  <c r="P47" i="47"/>
  <c r="O47" i="47"/>
  <c r="K47" i="47"/>
  <c r="J47" i="47"/>
  <c r="F47" i="47"/>
  <c r="E47" i="47"/>
  <c r="AI46" i="47"/>
  <c r="AH46" i="47"/>
  <c r="AD46" i="47"/>
  <c r="AC46" i="47"/>
  <c r="Y46" i="47"/>
  <c r="X46" i="47"/>
  <c r="T46" i="47"/>
  <c r="S46" i="47"/>
  <c r="P46" i="47"/>
  <c r="O46" i="47"/>
  <c r="K46" i="47"/>
  <c r="J46" i="47"/>
  <c r="F46" i="47"/>
  <c r="E46" i="47"/>
  <c r="AI45" i="47"/>
  <c r="AH45" i="47"/>
  <c r="AD45" i="47"/>
  <c r="AC45" i="47"/>
  <c r="Y45" i="47"/>
  <c r="X45" i="47"/>
  <c r="T45" i="47"/>
  <c r="S45" i="47"/>
  <c r="P45" i="47"/>
  <c r="O45" i="47"/>
  <c r="K45" i="47"/>
  <c r="J45" i="47"/>
  <c r="F45" i="47"/>
  <c r="E45" i="47"/>
  <c r="AI44" i="47"/>
  <c r="AH44" i="47"/>
  <c r="AD44" i="47"/>
  <c r="AC44" i="47"/>
  <c r="Y44" i="47"/>
  <c r="X44" i="47"/>
  <c r="T44" i="47"/>
  <c r="S44" i="47"/>
  <c r="P44" i="47"/>
  <c r="O44" i="47"/>
  <c r="K44" i="47"/>
  <c r="J44" i="47"/>
  <c r="F44" i="47"/>
  <c r="E44" i="47"/>
  <c r="AI43" i="47"/>
  <c r="AH43" i="47"/>
  <c r="AD43" i="47"/>
  <c r="AC43" i="47"/>
  <c r="Y43" i="47"/>
  <c r="X43" i="47"/>
  <c r="T43" i="47"/>
  <c r="P43" i="47"/>
  <c r="O43" i="47"/>
  <c r="N43" i="47"/>
  <c r="K43" i="47"/>
  <c r="J43" i="47"/>
  <c r="F43" i="47"/>
  <c r="E43" i="47"/>
  <c r="AI42" i="47"/>
  <c r="AH42" i="47"/>
  <c r="AD42" i="47"/>
  <c r="AC42" i="47"/>
  <c r="Y42" i="47"/>
  <c r="X42" i="47"/>
  <c r="T42" i="47"/>
  <c r="S42" i="47"/>
  <c r="O42" i="47"/>
  <c r="K42" i="47"/>
  <c r="J42" i="47"/>
  <c r="I42" i="47"/>
  <c r="F42" i="47"/>
  <c r="E42" i="47"/>
  <c r="D42" i="47"/>
  <c r="AI41" i="47"/>
  <c r="AH41" i="47"/>
  <c r="AD41" i="47"/>
  <c r="AC41" i="47"/>
  <c r="Y41" i="47"/>
  <c r="X41" i="47"/>
  <c r="T41" i="47"/>
  <c r="S41" i="47"/>
  <c r="P41" i="47"/>
  <c r="O41" i="47"/>
  <c r="J41" i="47"/>
  <c r="D41" i="47"/>
  <c r="AI40" i="47"/>
  <c r="AH40" i="47"/>
  <c r="AD40" i="47"/>
  <c r="AC40" i="47"/>
  <c r="Y40" i="47"/>
  <c r="X40" i="47"/>
  <c r="T40" i="47"/>
  <c r="S40" i="47"/>
  <c r="P40" i="47"/>
  <c r="O40" i="47"/>
  <c r="K40" i="47"/>
  <c r="J40" i="47"/>
  <c r="F40" i="47"/>
  <c r="E40" i="47"/>
  <c r="AI39" i="47"/>
  <c r="AH39" i="47"/>
  <c r="AD39" i="47"/>
  <c r="AC39" i="47"/>
  <c r="Y39" i="47"/>
  <c r="X39" i="47"/>
  <c r="T39" i="47"/>
  <c r="S39" i="47"/>
  <c r="P39" i="47"/>
  <c r="O39" i="47"/>
  <c r="K39" i="47"/>
  <c r="J39" i="47"/>
  <c r="F39" i="47"/>
  <c r="E39" i="47"/>
  <c r="AI38" i="47"/>
  <c r="AD38" i="47"/>
  <c r="Y38" i="47"/>
  <c r="X38" i="47"/>
  <c r="T38" i="47"/>
  <c r="P38" i="47"/>
  <c r="O38" i="47"/>
  <c r="N38" i="47"/>
  <c r="K38" i="47"/>
  <c r="J38" i="47"/>
  <c r="F38" i="47"/>
  <c r="E38" i="47"/>
  <c r="AI37" i="47"/>
  <c r="AH37" i="47"/>
  <c r="AD37" i="47"/>
  <c r="AC37" i="47"/>
  <c r="Y37" i="47"/>
  <c r="X37" i="47"/>
  <c r="O37" i="47"/>
  <c r="K37" i="47"/>
  <c r="J37" i="47"/>
  <c r="F37" i="47"/>
  <c r="E37" i="47"/>
  <c r="AI36" i="47"/>
  <c r="AH36" i="47"/>
  <c r="AD36" i="47"/>
  <c r="AC36" i="47"/>
  <c r="Y36" i="47"/>
  <c r="X36" i="47"/>
  <c r="P36" i="47"/>
  <c r="O36" i="47"/>
  <c r="K36" i="47"/>
  <c r="J36" i="47"/>
  <c r="F36" i="47"/>
  <c r="E36" i="47"/>
  <c r="AI35" i="47"/>
  <c r="AH35" i="47"/>
  <c r="AD35" i="47"/>
  <c r="AC35" i="47"/>
  <c r="Y35" i="47"/>
  <c r="X35" i="47"/>
  <c r="P35" i="47"/>
  <c r="O35" i="47"/>
  <c r="K35" i="47"/>
  <c r="J35" i="47"/>
  <c r="F35" i="47"/>
  <c r="E35" i="47"/>
  <c r="AI34" i="47"/>
  <c r="AH34" i="47"/>
  <c r="AD34" i="47"/>
  <c r="AC34" i="47"/>
  <c r="Y34" i="47"/>
  <c r="X34" i="47"/>
  <c r="P34" i="47"/>
  <c r="O34" i="47"/>
  <c r="K34" i="47"/>
  <c r="J34" i="47"/>
  <c r="F34" i="47"/>
  <c r="E34" i="47"/>
  <c r="D34" i="47"/>
  <c r="AI33" i="47"/>
  <c r="AH33" i="47"/>
  <c r="AD33" i="47"/>
  <c r="AC33" i="47"/>
  <c r="Y33" i="47"/>
  <c r="X33" i="47"/>
  <c r="P33" i="47"/>
  <c r="O33" i="47"/>
  <c r="K33" i="47"/>
  <c r="J33" i="47"/>
  <c r="D33" i="47"/>
  <c r="AI32" i="47"/>
  <c r="AH32" i="47"/>
  <c r="AD32" i="47"/>
  <c r="AC32" i="47"/>
  <c r="Y32" i="47"/>
  <c r="X32" i="47"/>
  <c r="T32" i="47"/>
  <c r="S32" i="47"/>
  <c r="P32" i="47"/>
  <c r="O32" i="47"/>
  <c r="K32" i="47"/>
  <c r="J32" i="47"/>
  <c r="F32" i="47"/>
  <c r="E32" i="47"/>
  <c r="A32" i="47"/>
  <c r="AI31" i="47"/>
  <c r="AH31" i="47"/>
  <c r="AD31" i="47"/>
  <c r="AC31" i="47"/>
  <c r="Y31" i="47"/>
  <c r="X31" i="47"/>
  <c r="T31" i="47"/>
  <c r="S31" i="47"/>
  <c r="P31" i="47"/>
  <c r="O31" i="47"/>
  <c r="N31" i="47"/>
  <c r="K31" i="47"/>
  <c r="J31" i="47"/>
  <c r="F31" i="47"/>
  <c r="E31" i="47"/>
  <c r="A31" i="47"/>
  <c r="AI30" i="47"/>
  <c r="AH30" i="47"/>
  <c r="AD30" i="47"/>
  <c r="AC30" i="47"/>
  <c r="Y30" i="47"/>
  <c r="X30" i="47"/>
  <c r="T30" i="47"/>
  <c r="S30" i="47"/>
  <c r="O30" i="47"/>
  <c r="K30" i="47"/>
  <c r="J30" i="47"/>
  <c r="F30" i="47"/>
  <c r="E30" i="47"/>
  <c r="A30" i="47"/>
  <c r="AI29" i="47"/>
  <c r="AH29" i="47"/>
  <c r="AD29" i="47"/>
  <c r="AC29" i="47"/>
  <c r="Y29" i="47"/>
  <c r="T29" i="47"/>
  <c r="S29" i="47"/>
  <c r="P29" i="47"/>
  <c r="O29" i="47"/>
  <c r="K29" i="47"/>
  <c r="J29" i="47"/>
  <c r="F29" i="47"/>
  <c r="E29" i="47"/>
  <c r="D29" i="47"/>
  <c r="A29" i="47"/>
  <c r="AI28" i="47"/>
  <c r="AH28" i="47"/>
  <c r="AD28" i="47"/>
  <c r="AC28" i="47"/>
  <c r="Y28" i="47"/>
  <c r="X28" i="47"/>
  <c r="T28" i="47"/>
  <c r="P28" i="47"/>
  <c r="O28" i="47"/>
  <c r="K28" i="47"/>
  <c r="J28" i="47"/>
  <c r="D28" i="47"/>
  <c r="A28" i="47"/>
  <c r="AI27" i="47"/>
  <c r="AH27" i="47"/>
  <c r="AD27" i="47"/>
  <c r="AC27" i="47"/>
  <c r="Y27" i="47"/>
  <c r="X27" i="47"/>
  <c r="T27" i="47"/>
  <c r="S27" i="47"/>
  <c r="P27" i="47"/>
  <c r="O27" i="47"/>
  <c r="K27" i="47"/>
  <c r="J27" i="47"/>
  <c r="F27" i="47"/>
  <c r="E27" i="47"/>
  <c r="A27" i="47"/>
  <c r="AI26" i="47"/>
  <c r="AH26" i="47"/>
  <c r="AD26" i="47"/>
  <c r="AC26" i="47"/>
  <c r="Y26" i="47"/>
  <c r="X26" i="47"/>
  <c r="T26" i="47"/>
  <c r="S26" i="47"/>
  <c r="P26" i="47"/>
  <c r="O26" i="47"/>
  <c r="K26" i="47"/>
  <c r="J26" i="47"/>
  <c r="F26" i="47"/>
  <c r="E26" i="47"/>
  <c r="A26" i="47"/>
  <c r="AI25" i="47"/>
  <c r="AH25" i="47"/>
  <c r="AD25" i="47"/>
  <c r="AC25" i="47"/>
  <c r="Y25" i="47"/>
  <c r="X25" i="47"/>
  <c r="T25" i="47"/>
  <c r="S25" i="47"/>
  <c r="P25" i="47"/>
  <c r="O25" i="47"/>
  <c r="K25" i="47"/>
  <c r="J25" i="47"/>
  <c r="F25" i="47"/>
  <c r="E25" i="47"/>
  <c r="A25" i="47"/>
  <c r="AI24" i="47"/>
  <c r="AH24" i="47"/>
  <c r="AD24" i="47"/>
  <c r="AC24" i="47"/>
  <c r="Y24" i="47"/>
  <c r="X24" i="47"/>
  <c r="T24" i="47"/>
  <c r="S24" i="47"/>
  <c r="P24" i="47"/>
  <c r="O24" i="47"/>
  <c r="N24" i="47"/>
  <c r="K24" i="47"/>
  <c r="J24" i="47"/>
  <c r="F24" i="47"/>
  <c r="E24" i="47"/>
  <c r="A24" i="47"/>
  <c r="AI23" i="47"/>
  <c r="AH23" i="47"/>
  <c r="AD23" i="47"/>
  <c r="AC23" i="47"/>
  <c r="Y23" i="47"/>
  <c r="X23" i="47"/>
  <c r="T23" i="47"/>
  <c r="S23" i="47"/>
  <c r="O23" i="47"/>
  <c r="K23" i="47"/>
  <c r="J23" i="47"/>
  <c r="F23" i="47"/>
  <c r="E23" i="47"/>
  <c r="A23" i="47"/>
  <c r="AI22" i="47"/>
  <c r="AH22" i="47"/>
  <c r="AD22" i="47"/>
  <c r="AC22" i="47"/>
  <c r="Y22" i="47"/>
  <c r="X22" i="47"/>
  <c r="T22" i="47"/>
  <c r="S22" i="47"/>
  <c r="P22" i="47"/>
  <c r="O22" i="47"/>
  <c r="K22" i="47"/>
  <c r="J22" i="47"/>
  <c r="I22" i="47"/>
  <c r="F22" i="47"/>
  <c r="E22" i="47"/>
  <c r="D22" i="47"/>
  <c r="A22" i="47"/>
  <c r="AI21" i="47"/>
  <c r="AH21" i="47"/>
  <c r="AD21" i="47"/>
  <c r="AC21" i="47"/>
  <c r="Y21" i="47"/>
  <c r="X21" i="47"/>
  <c r="T21" i="47"/>
  <c r="S21" i="47"/>
  <c r="P21" i="47"/>
  <c r="O21" i="47"/>
  <c r="J21" i="47"/>
  <c r="D21" i="47"/>
  <c r="A21" i="47"/>
  <c r="AI20" i="47"/>
  <c r="AD20" i="47"/>
  <c r="AC20" i="47"/>
  <c r="Y20" i="47"/>
  <c r="X20" i="47"/>
  <c r="T20" i="47"/>
  <c r="S20" i="47"/>
  <c r="P20" i="47"/>
  <c r="O20" i="47"/>
  <c r="K20" i="47"/>
  <c r="J20" i="47"/>
  <c r="F20" i="47"/>
  <c r="E20" i="47"/>
  <c r="B7" i="47"/>
  <c r="A20" i="47"/>
  <c r="AI19" i="47"/>
  <c r="AH19" i="47"/>
  <c r="AD19" i="47"/>
  <c r="AC19" i="47"/>
  <c r="Y19" i="47"/>
  <c r="X19" i="47"/>
  <c r="T19" i="47"/>
  <c r="S19" i="47"/>
  <c r="P19" i="47"/>
  <c r="O19" i="47"/>
  <c r="K19" i="47"/>
  <c r="J19" i="47"/>
  <c r="F19" i="47"/>
  <c r="E19" i="47"/>
  <c r="AI18" i="47"/>
  <c r="AH18" i="47"/>
  <c r="AD18" i="47"/>
  <c r="AC18" i="47"/>
  <c r="Y18" i="47"/>
  <c r="X18" i="47"/>
  <c r="T18" i="47"/>
  <c r="S18" i="47"/>
  <c r="P18" i="47"/>
  <c r="O18" i="47"/>
  <c r="K18" i="47"/>
  <c r="J18" i="47"/>
  <c r="F18" i="47"/>
  <c r="E18" i="47"/>
  <c r="AI17" i="47"/>
  <c r="AH17" i="47"/>
  <c r="AD17" i="47"/>
  <c r="AC17" i="47"/>
  <c r="Y17" i="47"/>
  <c r="T17" i="47"/>
  <c r="S17" i="47"/>
  <c r="P17" i="47"/>
  <c r="O17" i="47"/>
  <c r="N17" i="47"/>
  <c r="K17" i="47"/>
  <c r="J17" i="47"/>
  <c r="F17" i="47"/>
  <c r="E17" i="47"/>
  <c r="AI16" i="47"/>
  <c r="AH16" i="47"/>
  <c r="AD16" i="47"/>
  <c r="AC16" i="47"/>
  <c r="Y16" i="47"/>
  <c r="X16" i="47"/>
  <c r="T16" i="47"/>
  <c r="S16" i="47"/>
  <c r="O16" i="47"/>
  <c r="K16" i="47"/>
  <c r="J16" i="47"/>
  <c r="F16" i="47"/>
  <c r="E16" i="47"/>
  <c r="A16" i="47"/>
  <c r="AI15" i="47"/>
  <c r="AH15" i="47"/>
  <c r="AD15" i="47"/>
  <c r="AC15" i="47"/>
  <c r="Y15" i="47"/>
  <c r="X15" i="47"/>
  <c r="T15" i="47"/>
  <c r="S15" i="47"/>
  <c r="P15" i="47"/>
  <c r="O15" i="47"/>
  <c r="K15" i="47"/>
  <c r="J15" i="47"/>
  <c r="F15" i="47"/>
  <c r="E15" i="47"/>
  <c r="A15" i="47"/>
  <c r="AI14" i="47"/>
  <c r="AH14" i="47"/>
  <c r="AD14" i="47"/>
  <c r="AC14" i="47"/>
  <c r="Y14" i="47"/>
  <c r="X14" i="47"/>
  <c r="T14" i="47"/>
  <c r="S14" i="47"/>
  <c r="P14" i="47"/>
  <c r="O14" i="47"/>
  <c r="K14" i="47"/>
  <c r="J14" i="47"/>
  <c r="F14" i="47"/>
  <c r="E14" i="47"/>
  <c r="D14" i="47"/>
  <c r="A14" i="47"/>
  <c r="AI13" i="47"/>
  <c r="AH13" i="47"/>
  <c r="AD13" i="47"/>
  <c r="AC13" i="47"/>
  <c r="Y13" i="47"/>
  <c r="X13" i="47"/>
  <c r="T13" i="47"/>
  <c r="S13" i="47"/>
  <c r="P13" i="47"/>
  <c r="O13" i="47"/>
  <c r="K13" i="47"/>
  <c r="J13" i="47"/>
  <c r="D13" i="47"/>
  <c r="A13" i="47"/>
  <c r="AI12" i="47"/>
  <c r="AH12" i="47"/>
  <c r="AD12" i="47"/>
  <c r="AC12" i="47"/>
  <c r="Y12" i="47"/>
  <c r="X12" i="47"/>
  <c r="T12" i="47"/>
  <c r="S12" i="47"/>
  <c r="P12" i="47"/>
  <c r="O12" i="47"/>
  <c r="K12" i="47"/>
  <c r="J12" i="47"/>
  <c r="I12" i="47"/>
  <c r="F12" i="47"/>
  <c r="E12" i="47"/>
  <c r="A12" i="47"/>
  <c r="AI11" i="47"/>
  <c r="AH11" i="47"/>
  <c r="AD11" i="47"/>
  <c r="AC11" i="47"/>
  <c r="Y11" i="47"/>
  <c r="X11" i="47"/>
  <c r="T11" i="47"/>
  <c r="S11" i="47"/>
  <c r="P11" i="47"/>
  <c r="O11" i="47"/>
  <c r="J11" i="47"/>
  <c r="F11" i="47"/>
  <c r="E11" i="47"/>
  <c r="B5" i="47"/>
  <c r="A11" i="47"/>
  <c r="AI10" i="47"/>
  <c r="AH10" i="47"/>
  <c r="AD10" i="47"/>
  <c r="AC10" i="47"/>
  <c r="Y10" i="47"/>
  <c r="X10" i="47"/>
  <c r="T10" i="47"/>
  <c r="P10" i="47"/>
  <c r="O10" i="47"/>
  <c r="N10" i="47"/>
  <c r="K10" i="47"/>
  <c r="J10" i="47"/>
  <c r="F10" i="47"/>
  <c r="E10" i="47"/>
  <c r="AI9" i="47"/>
  <c r="AH9" i="47"/>
  <c r="AD9" i="47"/>
  <c r="AC9" i="47"/>
  <c r="Y9" i="47"/>
  <c r="X9" i="47"/>
  <c r="T9" i="47"/>
  <c r="S9" i="47"/>
  <c r="O9" i="47"/>
  <c r="K9" i="47"/>
  <c r="J9" i="47"/>
  <c r="F9" i="47"/>
  <c r="E9" i="47"/>
  <c r="AI8" i="47"/>
  <c r="AH8" i="47"/>
  <c r="AD8" i="47"/>
  <c r="AC8" i="47"/>
  <c r="Y8" i="47"/>
  <c r="X8" i="47"/>
  <c r="T8" i="47"/>
  <c r="S8" i="47"/>
  <c r="P8" i="47"/>
  <c r="O8" i="47"/>
  <c r="K8" i="47"/>
  <c r="J8" i="47"/>
  <c r="F8" i="47"/>
  <c r="E8" i="47"/>
  <c r="AI7" i="47"/>
  <c r="AH7" i="47"/>
  <c r="AD7" i="47"/>
  <c r="AC7" i="47"/>
  <c r="Y7" i="47"/>
  <c r="X7" i="47"/>
  <c r="T7" i="47"/>
  <c r="S7" i="47"/>
  <c r="P7" i="47"/>
  <c r="O7" i="47"/>
  <c r="K7" i="47"/>
  <c r="J7" i="47"/>
  <c r="F7" i="47"/>
  <c r="E7" i="47"/>
  <c r="AI6" i="47"/>
  <c r="AH6" i="47"/>
  <c r="AD6" i="47"/>
  <c r="AC6" i="47"/>
  <c r="Y6" i="47"/>
  <c r="X6" i="47"/>
  <c r="T6" i="47"/>
  <c r="S6" i="47"/>
  <c r="P6" i="47"/>
  <c r="O6" i="47"/>
  <c r="K6" i="47"/>
  <c r="J6" i="47"/>
  <c r="F6" i="47"/>
  <c r="E6" i="47"/>
  <c r="AI5" i="47"/>
  <c r="AH5" i="47"/>
  <c r="AD5" i="47"/>
  <c r="AC5" i="47"/>
  <c r="Y5" i="47"/>
  <c r="X5" i="47"/>
  <c r="T5" i="47"/>
  <c r="S5" i="47"/>
  <c r="P5" i="47"/>
  <c r="O5" i="47"/>
  <c r="K5" i="47"/>
  <c r="J5" i="47"/>
  <c r="F5" i="47"/>
  <c r="E5" i="47"/>
  <c r="AI4" i="47"/>
  <c r="AH4" i="47"/>
  <c r="AD4" i="47"/>
  <c r="AC4" i="47"/>
  <c r="Y4" i="47"/>
  <c r="X4" i="47"/>
  <c r="T4" i="47"/>
  <c r="S4" i="47"/>
  <c r="P4" i="47"/>
  <c r="O4" i="47"/>
  <c r="N4" i="47"/>
  <c r="K4" i="47"/>
  <c r="J4" i="47"/>
  <c r="I4" i="47"/>
  <c r="F4" i="47"/>
  <c r="E4" i="47"/>
  <c r="D4" i="47"/>
  <c r="AI3" i="47"/>
  <c r="AD3" i="47"/>
  <c r="Y3" i="47"/>
  <c r="T3" i="47"/>
  <c r="O3" i="47"/>
  <c r="J3" i="47"/>
  <c r="D3" i="47"/>
  <c r="A1" i="47"/>
  <c r="T70" i="46"/>
  <c r="S70" i="46"/>
  <c r="T69" i="46"/>
  <c r="S69" i="46"/>
  <c r="T68" i="46"/>
  <c r="S68" i="46"/>
  <c r="T67" i="46"/>
  <c r="S67" i="46"/>
  <c r="T66" i="46"/>
  <c r="T65" i="46"/>
  <c r="S65" i="46"/>
  <c r="AD64" i="46"/>
  <c r="AC64" i="46"/>
  <c r="T64" i="46"/>
  <c r="S64" i="46"/>
  <c r="AD63" i="46"/>
  <c r="AC63" i="46"/>
  <c r="T63" i="46"/>
  <c r="S63" i="46"/>
  <c r="AD62" i="46"/>
  <c r="AC62" i="46"/>
  <c r="T62" i="46"/>
  <c r="S62" i="46"/>
  <c r="K62" i="46"/>
  <c r="J62" i="46"/>
  <c r="AD61" i="46"/>
  <c r="AC61" i="46"/>
  <c r="T61" i="46"/>
  <c r="K61" i="46"/>
  <c r="J61" i="46"/>
  <c r="AD60" i="46"/>
  <c r="AC60" i="46"/>
  <c r="T60" i="46"/>
  <c r="S60" i="46"/>
  <c r="K60" i="46"/>
  <c r="J60" i="46"/>
  <c r="AD59" i="46"/>
  <c r="AC59" i="46"/>
  <c r="Y59" i="46"/>
  <c r="X59" i="46"/>
  <c r="T59" i="46"/>
  <c r="S59" i="46"/>
  <c r="K59" i="46"/>
  <c r="J59" i="46"/>
  <c r="AI58" i="46"/>
  <c r="AH58" i="46"/>
  <c r="AD58" i="46"/>
  <c r="AC58" i="46"/>
  <c r="Y58" i="46"/>
  <c r="X58" i="46"/>
  <c r="T58" i="46"/>
  <c r="S58" i="46"/>
  <c r="K58" i="46"/>
  <c r="J58" i="46"/>
  <c r="AI57" i="46"/>
  <c r="AH57" i="46"/>
  <c r="AD57" i="46"/>
  <c r="AC57" i="46"/>
  <c r="Y57" i="46"/>
  <c r="X57" i="46"/>
  <c r="T57" i="46"/>
  <c r="S57" i="46"/>
  <c r="K57" i="46"/>
  <c r="J57" i="46"/>
  <c r="AI56" i="46"/>
  <c r="AH56" i="46"/>
  <c r="AD56" i="46"/>
  <c r="AC56" i="46"/>
  <c r="Y56" i="46"/>
  <c r="X56" i="46"/>
  <c r="T56" i="46"/>
  <c r="S56" i="46"/>
  <c r="K56" i="46"/>
  <c r="J56" i="46"/>
  <c r="AI55" i="46"/>
  <c r="AH55" i="46"/>
  <c r="AD55" i="46"/>
  <c r="AC55" i="46"/>
  <c r="Y55" i="46"/>
  <c r="X55" i="46"/>
  <c r="T55" i="46"/>
  <c r="P55" i="46"/>
  <c r="O55" i="46"/>
  <c r="K55" i="46"/>
  <c r="J55" i="46"/>
  <c r="AI54" i="46"/>
  <c r="AH54" i="46"/>
  <c r="AD54" i="46"/>
  <c r="AC54" i="46"/>
  <c r="Y54" i="46"/>
  <c r="X54" i="46"/>
  <c r="T54" i="46"/>
  <c r="S54" i="46"/>
  <c r="P54" i="46"/>
  <c r="O54" i="46"/>
  <c r="K54" i="46"/>
  <c r="J54" i="46"/>
  <c r="AI53" i="46"/>
  <c r="AH53" i="46"/>
  <c r="AD53" i="46"/>
  <c r="AC53" i="46"/>
  <c r="Y53" i="46"/>
  <c r="X53" i="46"/>
  <c r="T53" i="46"/>
  <c r="S53" i="46"/>
  <c r="P53" i="46"/>
  <c r="O53" i="46"/>
  <c r="K53" i="46"/>
  <c r="J53" i="46"/>
  <c r="AI52" i="46"/>
  <c r="AH52" i="46"/>
  <c r="AD52" i="46"/>
  <c r="AC52" i="46"/>
  <c r="Y52" i="46"/>
  <c r="X52" i="46"/>
  <c r="T52" i="46"/>
  <c r="S52" i="46"/>
  <c r="P52" i="46"/>
  <c r="O52" i="46"/>
  <c r="K52" i="46"/>
  <c r="J52" i="46"/>
  <c r="AI51" i="46"/>
  <c r="AH51" i="46"/>
  <c r="AD51" i="46"/>
  <c r="AC51" i="46"/>
  <c r="Y51" i="46"/>
  <c r="X51" i="46"/>
  <c r="T51" i="46"/>
  <c r="S51" i="46"/>
  <c r="P51" i="46"/>
  <c r="O51" i="46"/>
  <c r="N51" i="46"/>
  <c r="K51" i="46"/>
  <c r="J51" i="46"/>
  <c r="AI50" i="46"/>
  <c r="AH50" i="46"/>
  <c r="AD50" i="46"/>
  <c r="AC50" i="46"/>
  <c r="Y50" i="46"/>
  <c r="X50" i="46"/>
  <c r="T50" i="46"/>
  <c r="S50" i="46"/>
  <c r="O50" i="46"/>
  <c r="K50" i="46"/>
  <c r="J50" i="46"/>
  <c r="AI49" i="46"/>
  <c r="AH49" i="46"/>
  <c r="AD49" i="46"/>
  <c r="AC49" i="46"/>
  <c r="Y49" i="46"/>
  <c r="X49" i="46"/>
  <c r="T49" i="46"/>
  <c r="P49" i="46"/>
  <c r="O49" i="46"/>
  <c r="K49" i="46"/>
  <c r="J49" i="46"/>
  <c r="I49" i="46"/>
  <c r="AI48" i="46"/>
  <c r="AH48" i="46"/>
  <c r="AD48" i="46"/>
  <c r="AC48" i="46"/>
  <c r="Y48" i="46"/>
  <c r="X48" i="46"/>
  <c r="T48" i="46"/>
  <c r="S48" i="46"/>
  <c r="P48" i="46"/>
  <c r="O48" i="46"/>
  <c r="J48" i="46"/>
  <c r="AI47" i="46"/>
  <c r="AH47" i="46"/>
  <c r="AD47" i="46"/>
  <c r="AC47" i="46"/>
  <c r="Y47" i="46"/>
  <c r="X47" i="46"/>
  <c r="T47" i="46"/>
  <c r="S47" i="46"/>
  <c r="P47" i="46"/>
  <c r="O47" i="46"/>
  <c r="K47" i="46"/>
  <c r="J47" i="46"/>
  <c r="F47" i="46"/>
  <c r="E47" i="46"/>
  <c r="AI46" i="46"/>
  <c r="AH46" i="46"/>
  <c r="AD46" i="46"/>
  <c r="AC46" i="46"/>
  <c r="Y46" i="46"/>
  <c r="X46" i="46"/>
  <c r="T46" i="46"/>
  <c r="S46" i="46"/>
  <c r="P46" i="46"/>
  <c r="O46" i="46"/>
  <c r="K46" i="46"/>
  <c r="J46" i="46"/>
  <c r="F46" i="46"/>
  <c r="E46" i="46"/>
  <c r="AI45" i="46"/>
  <c r="AH45" i="46"/>
  <c r="AD45" i="46"/>
  <c r="AC45" i="46"/>
  <c r="Y45" i="46"/>
  <c r="X45" i="46"/>
  <c r="T45" i="46"/>
  <c r="S45" i="46"/>
  <c r="P45" i="46"/>
  <c r="O45" i="46"/>
  <c r="K45" i="46"/>
  <c r="J45" i="46"/>
  <c r="F45" i="46"/>
  <c r="E45" i="46"/>
  <c r="AI44" i="46"/>
  <c r="AH44" i="46"/>
  <c r="AD44" i="46"/>
  <c r="AC44" i="46"/>
  <c r="Y44" i="46"/>
  <c r="X44" i="46"/>
  <c r="T44" i="46"/>
  <c r="S44" i="46"/>
  <c r="P44" i="46"/>
  <c r="O44" i="46"/>
  <c r="K44" i="46"/>
  <c r="J44" i="46"/>
  <c r="F44" i="46"/>
  <c r="E44" i="46"/>
  <c r="AI43" i="46"/>
  <c r="AH43" i="46"/>
  <c r="AD43" i="46"/>
  <c r="AC43" i="46"/>
  <c r="Y43" i="46"/>
  <c r="X43" i="46"/>
  <c r="T43" i="46"/>
  <c r="P43" i="46"/>
  <c r="O43" i="46"/>
  <c r="N43" i="46"/>
  <c r="K43" i="46"/>
  <c r="J43" i="46"/>
  <c r="F43" i="46"/>
  <c r="E43" i="46"/>
  <c r="AI42" i="46"/>
  <c r="AH42" i="46"/>
  <c r="AD42" i="46"/>
  <c r="AC42" i="46"/>
  <c r="Y42" i="46"/>
  <c r="X42" i="46"/>
  <c r="T42" i="46"/>
  <c r="S42" i="46"/>
  <c r="O42" i="46"/>
  <c r="K42" i="46"/>
  <c r="J42" i="46"/>
  <c r="I42" i="46"/>
  <c r="F42" i="46"/>
  <c r="E42" i="46"/>
  <c r="D42" i="46"/>
  <c r="AI41" i="46"/>
  <c r="AH41" i="46"/>
  <c r="AD41" i="46"/>
  <c r="AC41" i="46"/>
  <c r="Y41" i="46"/>
  <c r="X41" i="46"/>
  <c r="T41" i="46"/>
  <c r="S41" i="46"/>
  <c r="P41" i="46"/>
  <c r="O41" i="46"/>
  <c r="J41" i="46"/>
  <c r="D41" i="46"/>
  <c r="AI40" i="46"/>
  <c r="AH40" i="46"/>
  <c r="AD40" i="46"/>
  <c r="AC40" i="46"/>
  <c r="Y40" i="46"/>
  <c r="X40" i="46"/>
  <c r="T40" i="46"/>
  <c r="S40" i="46"/>
  <c r="P40" i="46"/>
  <c r="O40" i="46"/>
  <c r="K40" i="46"/>
  <c r="J40" i="46"/>
  <c r="F40" i="46"/>
  <c r="E40" i="46"/>
  <c r="AI39" i="46"/>
  <c r="AH39" i="46"/>
  <c r="AD39" i="46"/>
  <c r="AC39" i="46"/>
  <c r="Y39" i="46"/>
  <c r="X39" i="46"/>
  <c r="T39" i="46"/>
  <c r="S39" i="46"/>
  <c r="P39" i="46"/>
  <c r="O39" i="46"/>
  <c r="K39" i="46"/>
  <c r="J39" i="46"/>
  <c r="F39" i="46"/>
  <c r="E39" i="46"/>
  <c r="AI38" i="46"/>
  <c r="AD38" i="46"/>
  <c r="Y38" i="46"/>
  <c r="X38" i="46"/>
  <c r="T38" i="46"/>
  <c r="P38" i="46"/>
  <c r="O38" i="46"/>
  <c r="N38" i="46"/>
  <c r="K38" i="46"/>
  <c r="J38" i="46"/>
  <c r="F38" i="46"/>
  <c r="E38" i="46"/>
  <c r="AI37" i="46"/>
  <c r="AH37" i="46"/>
  <c r="AD37" i="46"/>
  <c r="AC37" i="46"/>
  <c r="Y37" i="46"/>
  <c r="X37" i="46"/>
  <c r="O37" i="46"/>
  <c r="K37" i="46"/>
  <c r="J37" i="46"/>
  <c r="F37" i="46"/>
  <c r="E37" i="46"/>
  <c r="AI36" i="46"/>
  <c r="AH36" i="46"/>
  <c r="AD36" i="46"/>
  <c r="AC36" i="46"/>
  <c r="Y36" i="46"/>
  <c r="X36" i="46"/>
  <c r="P36" i="46"/>
  <c r="O36" i="46"/>
  <c r="K36" i="46"/>
  <c r="J36" i="46"/>
  <c r="F36" i="46"/>
  <c r="E36" i="46"/>
  <c r="AI35" i="46"/>
  <c r="AH35" i="46"/>
  <c r="AD35" i="46"/>
  <c r="AC35" i="46"/>
  <c r="Y35" i="46"/>
  <c r="X35" i="46"/>
  <c r="P35" i="46"/>
  <c r="O35" i="46"/>
  <c r="K35" i="46"/>
  <c r="J35" i="46"/>
  <c r="F35" i="46"/>
  <c r="E35" i="46"/>
  <c r="AI34" i="46"/>
  <c r="AH34" i="46"/>
  <c r="AD34" i="46"/>
  <c r="AC34" i="46"/>
  <c r="Y34" i="46"/>
  <c r="X34" i="46"/>
  <c r="P34" i="46"/>
  <c r="O34" i="46"/>
  <c r="K34" i="46"/>
  <c r="J34" i="46"/>
  <c r="F34" i="46"/>
  <c r="E34" i="46"/>
  <c r="D34" i="46"/>
  <c r="AI33" i="46"/>
  <c r="AH33" i="46"/>
  <c r="AD33" i="46"/>
  <c r="AC33" i="46"/>
  <c r="Y33" i="46"/>
  <c r="X33" i="46"/>
  <c r="P33" i="46"/>
  <c r="O33" i="46"/>
  <c r="K33" i="46"/>
  <c r="J33" i="46"/>
  <c r="D33" i="46"/>
  <c r="AI32" i="46"/>
  <c r="AH32" i="46"/>
  <c r="AD32" i="46"/>
  <c r="AC32" i="46"/>
  <c r="Y32" i="46"/>
  <c r="X32" i="46"/>
  <c r="T32" i="46"/>
  <c r="S32" i="46"/>
  <c r="P32" i="46"/>
  <c r="O32" i="46"/>
  <c r="K32" i="46"/>
  <c r="J32" i="46"/>
  <c r="F32" i="46"/>
  <c r="E32" i="46"/>
  <c r="A32" i="46"/>
  <c r="AI31" i="46"/>
  <c r="AH31" i="46"/>
  <c r="AD31" i="46"/>
  <c r="AC31" i="46"/>
  <c r="Y31" i="46"/>
  <c r="X31" i="46"/>
  <c r="T31" i="46"/>
  <c r="S31" i="46"/>
  <c r="P31" i="46"/>
  <c r="O31" i="46"/>
  <c r="N31" i="46"/>
  <c r="K31" i="46"/>
  <c r="J31" i="46"/>
  <c r="F31" i="46"/>
  <c r="E31" i="46"/>
  <c r="A31" i="46"/>
  <c r="AI30" i="46"/>
  <c r="AH30" i="46"/>
  <c r="AD30" i="46"/>
  <c r="AC30" i="46"/>
  <c r="Y30" i="46"/>
  <c r="X30" i="46"/>
  <c r="T30" i="46"/>
  <c r="S30" i="46"/>
  <c r="O30" i="46"/>
  <c r="K30" i="46"/>
  <c r="J30" i="46"/>
  <c r="F30" i="46"/>
  <c r="E30" i="46"/>
  <c r="A30" i="46"/>
  <c r="AI29" i="46"/>
  <c r="AH29" i="46"/>
  <c r="AD29" i="46"/>
  <c r="AC29" i="46"/>
  <c r="Y29" i="46"/>
  <c r="T29" i="46"/>
  <c r="S29" i="46"/>
  <c r="P29" i="46"/>
  <c r="O29" i="46"/>
  <c r="K29" i="46"/>
  <c r="J29" i="46"/>
  <c r="F29" i="46"/>
  <c r="E29" i="46"/>
  <c r="D29" i="46"/>
  <c r="A29" i="46"/>
  <c r="AI28" i="46"/>
  <c r="AH28" i="46"/>
  <c r="AD28" i="46"/>
  <c r="AC28" i="46"/>
  <c r="Y28" i="46"/>
  <c r="X28" i="46"/>
  <c r="T28" i="46"/>
  <c r="P28" i="46"/>
  <c r="O28" i="46"/>
  <c r="K28" i="46"/>
  <c r="J28" i="46"/>
  <c r="D28" i="46"/>
  <c r="A28" i="46"/>
  <c r="AI27" i="46"/>
  <c r="AH27" i="46"/>
  <c r="AD27" i="46"/>
  <c r="AC27" i="46"/>
  <c r="Y27" i="46"/>
  <c r="X27" i="46"/>
  <c r="T27" i="46"/>
  <c r="S27" i="46"/>
  <c r="P27" i="46"/>
  <c r="O27" i="46"/>
  <c r="K27" i="46"/>
  <c r="J27" i="46"/>
  <c r="F27" i="46"/>
  <c r="E27" i="46"/>
  <c r="A27" i="46"/>
  <c r="AI26" i="46"/>
  <c r="AH26" i="46"/>
  <c r="AD26" i="46"/>
  <c r="AC26" i="46"/>
  <c r="Y26" i="46"/>
  <c r="X26" i="46"/>
  <c r="T26" i="46"/>
  <c r="S26" i="46"/>
  <c r="P26" i="46"/>
  <c r="O26" i="46"/>
  <c r="K26" i="46"/>
  <c r="J26" i="46"/>
  <c r="F26" i="46"/>
  <c r="E26" i="46"/>
  <c r="A26" i="46"/>
  <c r="AI25" i="46"/>
  <c r="AH25" i="46"/>
  <c r="AD25" i="46"/>
  <c r="AC25" i="46"/>
  <c r="Y25" i="46"/>
  <c r="X25" i="46"/>
  <c r="T25" i="46"/>
  <c r="S25" i="46"/>
  <c r="P25" i="46"/>
  <c r="O25" i="46"/>
  <c r="K25" i="46"/>
  <c r="J25" i="46"/>
  <c r="F25" i="46"/>
  <c r="E25" i="46"/>
  <c r="A25" i="46"/>
  <c r="AI24" i="46"/>
  <c r="AH24" i="46"/>
  <c r="AD24" i="46"/>
  <c r="AC24" i="46"/>
  <c r="Y24" i="46"/>
  <c r="X24" i="46"/>
  <c r="T24" i="46"/>
  <c r="S24" i="46"/>
  <c r="P24" i="46"/>
  <c r="O24" i="46"/>
  <c r="N24" i="46"/>
  <c r="K24" i="46"/>
  <c r="J24" i="46"/>
  <c r="F24" i="46"/>
  <c r="E24" i="46"/>
  <c r="A24" i="46"/>
  <c r="AI23" i="46"/>
  <c r="AH23" i="46"/>
  <c r="AD23" i="46"/>
  <c r="AC23" i="46"/>
  <c r="Y23" i="46"/>
  <c r="X23" i="46"/>
  <c r="T23" i="46"/>
  <c r="S23" i="46"/>
  <c r="O23" i="46"/>
  <c r="K23" i="46"/>
  <c r="J23" i="46"/>
  <c r="F23" i="46"/>
  <c r="E23" i="46"/>
  <c r="A23" i="46"/>
  <c r="AI22" i="46"/>
  <c r="AH22" i="46"/>
  <c r="AD22" i="46"/>
  <c r="AC22" i="46"/>
  <c r="Y22" i="46"/>
  <c r="X22" i="46"/>
  <c r="T22" i="46"/>
  <c r="S22" i="46"/>
  <c r="P22" i="46"/>
  <c r="O22" i="46"/>
  <c r="K22" i="46"/>
  <c r="J22" i="46"/>
  <c r="I22" i="46"/>
  <c r="F22" i="46"/>
  <c r="E22" i="46"/>
  <c r="D22" i="46"/>
  <c r="A22" i="46"/>
  <c r="AI21" i="46"/>
  <c r="AH21" i="46"/>
  <c r="AD21" i="46"/>
  <c r="AC21" i="46"/>
  <c r="Y21" i="46"/>
  <c r="X21" i="46"/>
  <c r="T21" i="46"/>
  <c r="S21" i="46"/>
  <c r="P21" i="46"/>
  <c r="O21" i="46"/>
  <c r="J21" i="46"/>
  <c r="D21" i="46"/>
  <c r="A21" i="46"/>
  <c r="AI20" i="46"/>
  <c r="AD20" i="46"/>
  <c r="AC20" i="46"/>
  <c r="Y20" i="46"/>
  <c r="X20" i="46"/>
  <c r="T20" i="46"/>
  <c r="S20" i="46"/>
  <c r="P20" i="46"/>
  <c r="O20" i="46"/>
  <c r="K20" i="46"/>
  <c r="J20" i="46"/>
  <c r="F20" i="46"/>
  <c r="E20" i="46"/>
  <c r="A20" i="46"/>
  <c r="AI19" i="46"/>
  <c r="AH19" i="46"/>
  <c r="AD19" i="46"/>
  <c r="AC19" i="46"/>
  <c r="Y19" i="46"/>
  <c r="X19" i="46"/>
  <c r="T19" i="46"/>
  <c r="S19" i="46"/>
  <c r="P19" i="46"/>
  <c r="O19" i="46"/>
  <c r="K19" i="46"/>
  <c r="J19" i="46"/>
  <c r="F19" i="46"/>
  <c r="E19" i="46"/>
  <c r="AI18" i="46"/>
  <c r="AH18" i="46"/>
  <c r="AD18" i="46"/>
  <c r="AC18" i="46"/>
  <c r="Y18" i="46"/>
  <c r="X18" i="46"/>
  <c r="T18" i="46"/>
  <c r="S18" i="46"/>
  <c r="P18" i="46"/>
  <c r="O18" i="46"/>
  <c r="K18" i="46"/>
  <c r="J18" i="46"/>
  <c r="F18" i="46"/>
  <c r="E18" i="46"/>
  <c r="AI17" i="46"/>
  <c r="AH17" i="46"/>
  <c r="AD17" i="46"/>
  <c r="AC17" i="46"/>
  <c r="Y17" i="46"/>
  <c r="T17" i="46"/>
  <c r="S17" i="46"/>
  <c r="P17" i="46"/>
  <c r="O17" i="46"/>
  <c r="N17" i="46"/>
  <c r="K17" i="46"/>
  <c r="J17" i="46"/>
  <c r="F17" i="46"/>
  <c r="E17" i="46"/>
  <c r="AI16" i="46"/>
  <c r="AH16" i="46"/>
  <c r="AD16" i="46"/>
  <c r="AC16" i="46"/>
  <c r="Y16" i="46"/>
  <c r="X16" i="46"/>
  <c r="T16" i="46"/>
  <c r="S16" i="46"/>
  <c r="O16" i="46"/>
  <c r="K16" i="46"/>
  <c r="J16" i="46"/>
  <c r="F16" i="46"/>
  <c r="E16" i="46"/>
  <c r="A16" i="46"/>
  <c r="AI15" i="46"/>
  <c r="AH15" i="46"/>
  <c r="AD15" i="46"/>
  <c r="AC15" i="46"/>
  <c r="Y15" i="46"/>
  <c r="X15" i="46"/>
  <c r="T15" i="46"/>
  <c r="S15" i="46"/>
  <c r="P15" i="46"/>
  <c r="O15" i="46"/>
  <c r="K15" i="46"/>
  <c r="J15" i="46"/>
  <c r="F15" i="46"/>
  <c r="E15" i="46"/>
  <c r="A15" i="46"/>
  <c r="AI14" i="46"/>
  <c r="AH14" i="46"/>
  <c r="AD14" i="46"/>
  <c r="AC14" i="46"/>
  <c r="Y14" i="46"/>
  <c r="X14" i="46"/>
  <c r="T14" i="46"/>
  <c r="S14" i="46"/>
  <c r="P14" i="46"/>
  <c r="O14" i="46"/>
  <c r="K14" i="46"/>
  <c r="J14" i="46"/>
  <c r="F14" i="46"/>
  <c r="E14" i="46"/>
  <c r="D14" i="46"/>
  <c r="A14" i="46"/>
  <c r="AI13" i="46"/>
  <c r="AH13" i="46"/>
  <c r="AD13" i="46"/>
  <c r="AC13" i="46"/>
  <c r="Y13" i="46"/>
  <c r="X13" i="46"/>
  <c r="T13" i="46"/>
  <c r="S13" i="46"/>
  <c r="P13" i="46"/>
  <c r="O13" i="46"/>
  <c r="K13" i="46"/>
  <c r="J13" i="46"/>
  <c r="D13" i="46"/>
  <c r="A13" i="46"/>
  <c r="AI12" i="46"/>
  <c r="AH12" i="46"/>
  <c r="AD12" i="46"/>
  <c r="AC12" i="46"/>
  <c r="Y12" i="46"/>
  <c r="X12" i="46"/>
  <c r="T12" i="46"/>
  <c r="S12" i="46"/>
  <c r="P12" i="46"/>
  <c r="O12" i="46"/>
  <c r="K12" i="46"/>
  <c r="J12" i="46"/>
  <c r="I12" i="46"/>
  <c r="F12" i="46"/>
  <c r="E12" i="46"/>
  <c r="A12" i="46"/>
  <c r="AI11" i="46"/>
  <c r="AH11" i="46"/>
  <c r="AD11" i="46"/>
  <c r="AC11" i="46"/>
  <c r="Y11" i="46"/>
  <c r="X11" i="46"/>
  <c r="T11" i="46"/>
  <c r="S11" i="46"/>
  <c r="P11" i="46"/>
  <c r="O11" i="46"/>
  <c r="J11" i="46"/>
  <c r="F11" i="46"/>
  <c r="E11" i="46"/>
  <c r="A11" i="46"/>
  <c r="AI10" i="46"/>
  <c r="AH10" i="46"/>
  <c r="AD10" i="46"/>
  <c r="AC10" i="46"/>
  <c r="Y10" i="46"/>
  <c r="X10" i="46"/>
  <c r="T10" i="46"/>
  <c r="P10" i="46"/>
  <c r="O10" i="46"/>
  <c r="N10" i="46"/>
  <c r="K10" i="46"/>
  <c r="J10" i="46"/>
  <c r="F10" i="46"/>
  <c r="E10" i="46"/>
  <c r="AI9" i="46"/>
  <c r="AH9" i="46"/>
  <c r="AD9" i="46"/>
  <c r="AC9" i="46"/>
  <c r="Y9" i="46"/>
  <c r="X9" i="46"/>
  <c r="T9" i="46"/>
  <c r="S9" i="46"/>
  <c r="O9" i="46"/>
  <c r="K9" i="46"/>
  <c r="J9" i="46"/>
  <c r="F9" i="46"/>
  <c r="E9" i="46"/>
  <c r="AI8" i="46"/>
  <c r="AH8" i="46"/>
  <c r="AD8" i="46"/>
  <c r="AC8" i="46"/>
  <c r="Y8" i="46"/>
  <c r="X8" i="46"/>
  <c r="T8" i="46"/>
  <c r="S8" i="46"/>
  <c r="P8" i="46"/>
  <c r="O8" i="46"/>
  <c r="K8" i="46"/>
  <c r="J8" i="46"/>
  <c r="F8" i="46"/>
  <c r="E8" i="46"/>
  <c r="AI7" i="46"/>
  <c r="AH7" i="46"/>
  <c r="AD7" i="46"/>
  <c r="AC7" i="46"/>
  <c r="Y7" i="46"/>
  <c r="X7" i="46"/>
  <c r="T7" i="46"/>
  <c r="S7" i="46"/>
  <c r="P7" i="46"/>
  <c r="O7" i="46"/>
  <c r="K7" i="46"/>
  <c r="J7" i="46"/>
  <c r="F7" i="46"/>
  <c r="E7" i="46"/>
  <c r="AI6" i="46"/>
  <c r="AH6" i="46"/>
  <c r="AD6" i="46"/>
  <c r="AC6" i="46"/>
  <c r="Y6" i="46"/>
  <c r="X6" i="46"/>
  <c r="T6" i="46"/>
  <c r="S6" i="46"/>
  <c r="P6" i="46"/>
  <c r="O6" i="46"/>
  <c r="K6" i="46"/>
  <c r="J6" i="46"/>
  <c r="F6" i="46"/>
  <c r="E6" i="46"/>
  <c r="AI5" i="46"/>
  <c r="AH5" i="46"/>
  <c r="AD5" i="46"/>
  <c r="AC5" i="46"/>
  <c r="Y5" i="46"/>
  <c r="X5" i="46"/>
  <c r="T5" i="46"/>
  <c r="S5" i="46"/>
  <c r="P5" i="46"/>
  <c r="O5" i="46"/>
  <c r="K5" i="46"/>
  <c r="J5" i="46"/>
  <c r="F5" i="46"/>
  <c r="E5" i="46"/>
  <c r="AI4" i="46"/>
  <c r="AH4" i="46"/>
  <c r="AD4" i="46"/>
  <c r="AC4" i="46"/>
  <c r="Y4" i="46"/>
  <c r="X4" i="46"/>
  <c r="T4" i="46"/>
  <c r="S4" i="46"/>
  <c r="P4" i="46"/>
  <c r="O4" i="46"/>
  <c r="N4" i="46"/>
  <c r="K4" i="46"/>
  <c r="J4" i="46"/>
  <c r="I4" i="46"/>
  <c r="F4" i="46"/>
  <c r="E4" i="46"/>
  <c r="D4" i="46"/>
  <c r="AI3" i="46"/>
  <c r="AD3" i="46"/>
  <c r="Y3" i="46"/>
  <c r="T3" i="46"/>
  <c r="O3" i="46"/>
  <c r="J3" i="46"/>
  <c r="D3" i="46"/>
  <c r="A1" i="46"/>
  <c r="T70" i="45"/>
  <c r="S70" i="45"/>
  <c r="T69" i="45"/>
  <c r="S69" i="45"/>
  <c r="T68" i="45"/>
  <c r="S68" i="45"/>
  <c r="T67" i="45"/>
  <c r="S67" i="45"/>
  <c r="T66" i="45"/>
  <c r="T65" i="45"/>
  <c r="S65" i="45"/>
  <c r="AD64" i="45"/>
  <c r="AC64" i="45"/>
  <c r="T64" i="45"/>
  <c r="S64" i="45"/>
  <c r="AD63" i="45"/>
  <c r="AC63" i="45"/>
  <c r="T63" i="45"/>
  <c r="S63" i="45"/>
  <c r="AD62" i="45"/>
  <c r="AC62" i="45"/>
  <c r="T62" i="45"/>
  <c r="S62" i="45"/>
  <c r="K62" i="45"/>
  <c r="J62" i="45"/>
  <c r="AD61" i="45"/>
  <c r="AC61" i="45"/>
  <c r="T61" i="45"/>
  <c r="K61" i="45"/>
  <c r="J61" i="45"/>
  <c r="AD60" i="45"/>
  <c r="AC60" i="45"/>
  <c r="T60" i="45"/>
  <c r="S60" i="45"/>
  <c r="K60" i="45"/>
  <c r="J60" i="45"/>
  <c r="AD59" i="45"/>
  <c r="AC59" i="45"/>
  <c r="Y59" i="45"/>
  <c r="X59" i="45"/>
  <c r="T59" i="45"/>
  <c r="S59" i="45"/>
  <c r="K59" i="45"/>
  <c r="J59" i="45"/>
  <c r="AI58" i="45"/>
  <c r="AH58" i="45"/>
  <c r="AD58" i="45"/>
  <c r="AC58" i="45"/>
  <c r="Y58" i="45"/>
  <c r="X58" i="45"/>
  <c r="T58" i="45"/>
  <c r="S58" i="45"/>
  <c r="K58" i="45"/>
  <c r="J58" i="45"/>
  <c r="AI57" i="45"/>
  <c r="AH57" i="45"/>
  <c r="AD57" i="45"/>
  <c r="AC57" i="45"/>
  <c r="Y57" i="45"/>
  <c r="X57" i="45"/>
  <c r="T57" i="45"/>
  <c r="S57" i="45"/>
  <c r="K57" i="45"/>
  <c r="J57" i="45"/>
  <c r="AI56" i="45"/>
  <c r="AH56" i="45"/>
  <c r="AD56" i="45"/>
  <c r="AC56" i="45"/>
  <c r="Y56" i="45"/>
  <c r="X56" i="45"/>
  <c r="T56" i="45"/>
  <c r="S56" i="45"/>
  <c r="K56" i="45"/>
  <c r="J56" i="45"/>
  <c r="AI55" i="45"/>
  <c r="AH55" i="45"/>
  <c r="AD55" i="45"/>
  <c r="AC55" i="45"/>
  <c r="Y55" i="45"/>
  <c r="X55" i="45"/>
  <c r="T55" i="45"/>
  <c r="P55" i="45"/>
  <c r="O55" i="45"/>
  <c r="K55" i="45"/>
  <c r="J55" i="45"/>
  <c r="AI54" i="45"/>
  <c r="AH54" i="45"/>
  <c r="AD54" i="45"/>
  <c r="AC54" i="45"/>
  <c r="Y54" i="45"/>
  <c r="X54" i="45"/>
  <c r="T54" i="45"/>
  <c r="S54" i="45"/>
  <c r="P54" i="45"/>
  <c r="O54" i="45"/>
  <c r="K54" i="45"/>
  <c r="J54" i="45"/>
  <c r="AI53" i="45"/>
  <c r="AH53" i="45"/>
  <c r="AD53" i="45"/>
  <c r="AC53" i="45"/>
  <c r="Y53" i="45"/>
  <c r="X53" i="45"/>
  <c r="T53" i="45"/>
  <c r="S53" i="45"/>
  <c r="P53" i="45"/>
  <c r="O53" i="45"/>
  <c r="K53" i="45"/>
  <c r="J53" i="45"/>
  <c r="AI52" i="45"/>
  <c r="AH52" i="45"/>
  <c r="AD52" i="45"/>
  <c r="AC52" i="45"/>
  <c r="Y52" i="45"/>
  <c r="X52" i="45"/>
  <c r="T52" i="45"/>
  <c r="S52" i="45"/>
  <c r="P52" i="45"/>
  <c r="O52" i="45"/>
  <c r="K52" i="45"/>
  <c r="J52" i="45"/>
  <c r="AI51" i="45"/>
  <c r="AH51" i="45"/>
  <c r="AD51" i="45"/>
  <c r="AC51" i="45"/>
  <c r="Y51" i="45"/>
  <c r="X51" i="45"/>
  <c r="T51" i="45"/>
  <c r="S51" i="45"/>
  <c r="P51" i="45"/>
  <c r="O51" i="45"/>
  <c r="N51" i="45"/>
  <c r="K51" i="45"/>
  <c r="J51" i="45"/>
  <c r="AI50" i="45"/>
  <c r="AH50" i="45"/>
  <c r="AD50" i="45"/>
  <c r="AC50" i="45"/>
  <c r="Y50" i="45"/>
  <c r="X50" i="45"/>
  <c r="T50" i="45"/>
  <c r="S50" i="45"/>
  <c r="O50" i="45"/>
  <c r="K50" i="45"/>
  <c r="J50" i="45"/>
  <c r="AI49" i="45"/>
  <c r="AH49" i="45"/>
  <c r="AD49" i="45"/>
  <c r="AC49" i="45"/>
  <c r="Y49" i="45"/>
  <c r="X49" i="45"/>
  <c r="T49" i="45"/>
  <c r="P49" i="45"/>
  <c r="O49" i="45"/>
  <c r="K49" i="45"/>
  <c r="J49" i="45"/>
  <c r="I49" i="45"/>
  <c r="AI48" i="45"/>
  <c r="AH48" i="45"/>
  <c r="AD48" i="45"/>
  <c r="AC48" i="45"/>
  <c r="Y48" i="45"/>
  <c r="X48" i="45"/>
  <c r="T48" i="45"/>
  <c r="S48" i="45"/>
  <c r="P48" i="45"/>
  <c r="O48" i="45"/>
  <c r="J48" i="45"/>
  <c r="AI47" i="45"/>
  <c r="AH47" i="45"/>
  <c r="AD47" i="45"/>
  <c r="AC47" i="45"/>
  <c r="Y47" i="45"/>
  <c r="X47" i="45"/>
  <c r="T47" i="45"/>
  <c r="S47" i="45"/>
  <c r="P47" i="45"/>
  <c r="O47" i="45"/>
  <c r="K47" i="45"/>
  <c r="J47" i="45"/>
  <c r="F47" i="45"/>
  <c r="E47" i="45"/>
  <c r="AI46" i="45"/>
  <c r="AH46" i="45"/>
  <c r="AD46" i="45"/>
  <c r="AC46" i="45"/>
  <c r="Y46" i="45"/>
  <c r="X46" i="45"/>
  <c r="T46" i="45"/>
  <c r="S46" i="45"/>
  <c r="P46" i="45"/>
  <c r="O46" i="45"/>
  <c r="K46" i="45"/>
  <c r="J46" i="45"/>
  <c r="F46" i="45"/>
  <c r="E46" i="45"/>
  <c r="AI45" i="45"/>
  <c r="AH45" i="45"/>
  <c r="AD45" i="45"/>
  <c r="AC45" i="45"/>
  <c r="Y45" i="45"/>
  <c r="X45" i="45"/>
  <c r="T45" i="45"/>
  <c r="S45" i="45"/>
  <c r="P45" i="45"/>
  <c r="O45" i="45"/>
  <c r="K45" i="45"/>
  <c r="J45" i="45"/>
  <c r="F45" i="45"/>
  <c r="E45" i="45"/>
  <c r="AI44" i="45"/>
  <c r="AH44" i="45"/>
  <c r="AD44" i="45"/>
  <c r="AC44" i="45"/>
  <c r="Y44" i="45"/>
  <c r="X44" i="45"/>
  <c r="T44" i="45"/>
  <c r="S44" i="45"/>
  <c r="P44" i="45"/>
  <c r="O44" i="45"/>
  <c r="K44" i="45"/>
  <c r="J44" i="45"/>
  <c r="F44" i="45"/>
  <c r="E44" i="45"/>
  <c r="AI43" i="45"/>
  <c r="AH43" i="45"/>
  <c r="AD43" i="45"/>
  <c r="AC43" i="45"/>
  <c r="Y43" i="45"/>
  <c r="X43" i="45"/>
  <c r="T43" i="45"/>
  <c r="P43" i="45"/>
  <c r="O43" i="45"/>
  <c r="N43" i="45"/>
  <c r="K43" i="45"/>
  <c r="J43" i="45"/>
  <c r="F43" i="45"/>
  <c r="E43" i="45"/>
  <c r="AI42" i="45"/>
  <c r="AH42" i="45"/>
  <c r="AD42" i="45"/>
  <c r="AC42" i="45"/>
  <c r="Y42" i="45"/>
  <c r="X42" i="45"/>
  <c r="T42" i="45"/>
  <c r="S42" i="45"/>
  <c r="O42" i="45"/>
  <c r="K42" i="45"/>
  <c r="J42" i="45"/>
  <c r="I42" i="45"/>
  <c r="F42" i="45"/>
  <c r="E42" i="45"/>
  <c r="D42" i="45"/>
  <c r="AI41" i="45"/>
  <c r="AH41" i="45"/>
  <c r="AD41" i="45"/>
  <c r="AC41" i="45"/>
  <c r="Y41" i="45"/>
  <c r="X41" i="45"/>
  <c r="T41" i="45"/>
  <c r="S41" i="45"/>
  <c r="P41" i="45"/>
  <c r="O41" i="45"/>
  <c r="J41" i="45"/>
  <c r="D41" i="45"/>
  <c r="AI40" i="45"/>
  <c r="AH40" i="45"/>
  <c r="AD40" i="45"/>
  <c r="AC40" i="45"/>
  <c r="Y40" i="45"/>
  <c r="X40" i="45"/>
  <c r="T40" i="45"/>
  <c r="S40" i="45"/>
  <c r="P40" i="45"/>
  <c r="O40" i="45"/>
  <c r="K40" i="45"/>
  <c r="J40" i="45"/>
  <c r="F40" i="45"/>
  <c r="E40" i="45"/>
  <c r="AI39" i="45"/>
  <c r="AH39" i="45"/>
  <c r="AD39" i="45"/>
  <c r="AC39" i="45"/>
  <c r="Y39" i="45"/>
  <c r="X39" i="45"/>
  <c r="T39" i="45"/>
  <c r="S39" i="45"/>
  <c r="P39" i="45"/>
  <c r="O39" i="45"/>
  <c r="K39" i="45"/>
  <c r="J39" i="45"/>
  <c r="F39" i="45"/>
  <c r="E39" i="45"/>
  <c r="AI38" i="45"/>
  <c r="AD38" i="45"/>
  <c r="Y38" i="45"/>
  <c r="X38" i="45"/>
  <c r="T38" i="45"/>
  <c r="P38" i="45"/>
  <c r="O38" i="45"/>
  <c r="N38" i="45"/>
  <c r="K38" i="45"/>
  <c r="J38" i="45"/>
  <c r="F38" i="45"/>
  <c r="E38" i="45"/>
  <c r="AI37" i="45"/>
  <c r="AH37" i="45"/>
  <c r="AD37" i="45"/>
  <c r="AC37" i="45"/>
  <c r="Y37" i="45"/>
  <c r="X37" i="45"/>
  <c r="O37" i="45"/>
  <c r="K37" i="45"/>
  <c r="J37" i="45"/>
  <c r="F37" i="45"/>
  <c r="E37" i="45"/>
  <c r="AI36" i="45"/>
  <c r="AH36" i="45"/>
  <c r="AD36" i="45"/>
  <c r="AC36" i="45"/>
  <c r="Y36" i="45"/>
  <c r="X36" i="45"/>
  <c r="P36" i="45"/>
  <c r="O36" i="45"/>
  <c r="K36" i="45"/>
  <c r="J36" i="45"/>
  <c r="F36" i="45"/>
  <c r="E36" i="45"/>
  <c r="AI35" i="45"/>
  <c r="AH35" i="45"/>
  <c r="AD35" i="45"/>
  <c r="AC35" i="45"/>
  <c r="Y35" i="45"/>
  <c r="X35" i="45"/>
  <c r="P35" i="45"/>
  <c r="O35" i="45"/>
  <c r="K35" i="45"/>
  <c r="J35" i="45"/>
  <c r="F35" i="45"/>
  <c r="E35" i="45"/>
  <c r="AI34" i="45"/>
  <c r="AH34" i="45"/>
  <c r="AD34" i="45"/>
  <c r="AC34" i="45"/>
  <c r="Y34" i="45"/>
  <c r="X34" i="45"/>
  <c r="P34" i="45"/>
  <c r="O34" i="45"/>
  <c r="K34" i="45"/>
  <c r="J34" i="45"/>
  <c r="F34" i="45"/>
  <c r="E34" i="45"/>
  <c r="D34" i="45"/>
  <c r="AI33" i="45"/>
  <c r="AH33" i="45"/>
  <c r="AD33" i="45"/>
  <c r="AC33" i="45"/>
  <c r="Y33" i="45"/>
  <c r="X33" i="45"/>
  <c r="P33" i="45"/>
  <c r="O33" i="45"/>
  <c r="K33" i="45"/>
  <c r="J33" i="45"/>
  <c r="D33" i="45"/>
  <c r="AI32" i="45"/>
  <c r="AH32" i="45"/>
  <c r="AD32" i="45"/>
  <c r="AC32" i="45"/>
  <c r="Y32" i="45"/>
  <c r="X32" i="45"/>
  <c r="T32" i="45"/>
  <c r="S32" i="45"/>
  <c r="P32" i="45"/>
  <c r="O32" i="45"/>
  <c r="K32" i="45"/>
  <c r="J32" i="45"/>
  <c r="F32" i="45"/>
  <c r="E32" i="45"/>
  <c r="A32" i="45"/>
  <c r="AI31" i="45"/>
  <c r="AH31" i="45"/>
  <c r="AD31" i="45"/>
  <c r="AC31" i="45"/>
  <c r="Y31" i="45"/>
  <c r="X31" i="45"/>
  <c r="T31" i="45"/>
  <c r="S31" i="45"/>
  <c r="P31" i="45"/>
  <c r="O31" i="45"/>
  <c r="N31" i="45"/>
  <c r="K31" i="45"/>
  <c r="J31" i="45"/>
  <c r="F31" i="45"/>
  <c r="E31" i="45"/>
  <c r="A31" i="45"/>
  <c r="AI30" i="45"/>
  <c r="AH30" i="45"/>
  <c r="AD30" i="45"/>
  <c r="AC30" i="45"/>
  <c r="Y30" i="45"/>
  <c r="X30" i="45"/>
  <c r="T30" i="45"/>
  <c r="S30" i="45"/>
  <c r="O30" i="45"/>
  <c r="K30" i="45"/>
  <c r="J30" i="45"/>
  <c r="F30" i="45"/>
  <c r="E30" i="45"/>
  <c r="A30" i="45"/>
  <c r="AI29" i="45"/>
  <c r="AH29" i="45"/>
  <c r="AD29" i="45"/>
  <c r="AC29" i="45"/>
  <c r="Y29" i="45"/>
  <c r="T29" i="45"/>
  <c r="S29" i="45"/>
  <c r="P29" i="45"/>
  <c r="O29" i="45"/>
  <c r="K29" i="45"/>
  <c r="J29" i="45"/>
  <c r="F29" i="45"/>
  <c r="E29" i="45"/>
  <c r="D29" i="45"/>
  <c r="A29" i="45"/>
  <c r="AI28" i="45"/>
  <c r="AH28" i="45"/>
  <c r="AD28" i="45"/>
  <c r="AC28" i="45"/>
  <c r="Y28" i="45"/>
  <c r="X28" i="45"/>
  <c r="T28" i="45"/>
  <c r="P28" i="45"/>
  <c r="O28" i="45"/>
  <c r="K28" i="45"/>
  <c r="J28" i="45"/>
  <c r="D28" i="45"/>
  <c r="A28" i="45"/>
  <c r="AI27" i="45"/>
  <c r="AH27" i="45"/>
  <c r="AD27" i="45"/>
  <c r="AC27" i="45"/>
  <c r="Y27" i="45"/>
  <c r="X27" i="45"/>
  <c r="T27" i="45"/>
  <c r="S27" i="45"/>
  <c r="P27" i="45"/>
  <c r="O27" i="45"/>
  <c r="K27" i="45"/>
  <c r="J27" i="45"/>
  <c r="F27" i="45"/>
  <c r="E27" i="45"/>
  <c r="A27" i="45"/>
  <c r="AI26" i="45"/>
  <c r="AH26" i="45"/>
  <c r="AD26" i="45"/>
  <c r="AC26" i="45"/>
  <c r="Y26" i="45"/>
  <c r="X26" i="45"/>
  <c r="T26" i="45"/>
  <c r="S26" i="45"/>
  <c r="P26" i="45"/>
  <c r="O26" i="45"/>
  <c r="K26" i="45"/>
  <c r="J26" i="45"/>
  <c r="F26" i="45"/>
  <c r="E26" i="45"/>
  <c r="A26" i="45"/>
  <c r="AI25" i="45"/>
  <c r="AH25" i="45"/>
  <c r="AD25" i="45"/>
  <c r="AC25" i="45"/>
  <c r="Y25" i="45"/>
  <c r="X25" i="45"/>
  <c r="T25" i="45"/>
  <c r="S25" i="45"/>
  <c r="P25" i="45"/>
  <c r="O25" i="45"/>
  <c r="K25" i="45"/>
  <c r="J25" i="45"/>
  <c r="F25" i="45"/>
  <c r="E25" i="45"/>
  <c r="A25" i="45"/>
  <c r="AI24" i="45"/>
  <c r="AH24" i="45"/>
  <c r="AD24" i="45"/>
  <c r="AC24" i="45"/>
  <c r="Y24" i="45"/>
  <c r="X24" i="45"/>
  <c r="T24" i="45"/>
  <c r="S24" i="45"/>
  <c r="P24" i="45"/>
  <c r="O24" i="45"/>
  <c r="N24" i="45"/>
  <c r="K24" i="45"/>
  <c r="J24" i="45"/>
  <c r="F24" i="45"/>
  <c r="E24" i="45"/>
  <c r="B7" i="45"/>
  <c r="A24" i="45"/>
  <c r="AI23" i="45"/>
  <c r="AH23" i="45"/>
  <c r="AD23" i="45"/>
  <c r="AC23" i="45"/>
  <c r="Y23" i="45"/>
  <c r="X23" i="45"/>
  <c r="T23" i="45"/>
  <c r="S23" i="45"/>
  <c r="O23" i="45"/>
  <c r="K23" i="45"/>
  <c r="J23" i="45"/>
  <c r="F23" i="45"/>
  <c r="E23" i="45"/>
  <c r="A23" i="45"/>
  <c r="AI22" i="45"/>
  <c r="AH22" i="45"/>
  <c r="AD22" i="45"/>
  <c r="AC22" i="45"/>
  <c r="Y22" i="45"/>
  <c r="X22" i="45"/>
  <c r="T22" i="45"/>
  <c r="S22" i="45"/>
  <c r="P22" i="45"/>
  <c r="O22" i="45"/>
  <c r="K22" i="45"/>
  <c r="J22" i="45"/>
  <c r="I22" i="45"/>
  <c r="F22" i="45"/>
  <c r="E22" i="45"/>
  <c r="D22" i="45"/>
  <c r="A22" i="45"/>
  <c r="AI21" i="45"/>
  <c r="AH21" i="45"/>
  <c r="AD21" i="45"/>
  <c r="AC21" i="45"/>
  <c r="Y21" i="45"/>
  <c r="X21" i="45"/>
  <c r="T21" i="45"/>
  <c r="S21" i="45"/>
  <c r="P21" i="45"/>
  <c r="O21" i="45"/>
  <c r="J21" i="45"/>
  <c r="D21" i="45"/>
  <c r="A21" i="45"/>
  <c r="AI20" i="45"/>
  <c r="AD20" i="45"/>
  <c r="AC20" i="45"/>
  <c r="Y20" i="45"/>
  <c r="X20" i="45"/>
  <c r="T20" i="45"/>
  <c r="S20" i="45"/>
  <c r="P20" i="45"/>
  <c r="O20" i="45"/>
  <c r="K20" i="45"/>
  <c r="J20" i="45"/>
  <c r="F20" i="45"/>
  <c r="E20" i="45"/>
  <c r="A20" i="45"/>
  <c r="AI19" i="45"/>
  <c r="AH19" i="45"/>
  <c r="AD19" i="45"/>
  <c r="AC19" i="45"/>
  <c r="Y19" i="45"/>
  <c r="X19" i="45"/>
  <c r="T19" i="45"/>
  <c r="S19" i="45"/>
  <c r="P19" i="45"/>
  <c r="O19" i="45"/>
  <c r="K19" i="45"/>
  <c r="J19" i="45"/>
  <c r="F19" i="45"/>
  <c r="E19" i="45"/>
  <c r="AI18" i="45"/>
  <c r="AH18" i="45"/>
  <c r="AD18" i="45"/>
  <c r="AC18" i="45"/>
  <c r="Y18" i="45"/>
  <c r="X18" i="45"/>
  <c r="T18" i="45"/>
  <c r="S18" i="45"/>
  <c r="P18" i="45"/>
  <c r="O18" i="45"/>
  <c r="K18" i="45"/>
  <c r="J18" i="45"/>
  <c r="F18" i="45"/>
  <c r="E18" i="45"/>
  <c r="AI17" i="45"/>
  <c r="AH17" i="45"/>
  <c r="AD17" i="45"/>
  <c r="AC17" i="45"/>
  <c r="Y17" i="45"/>
  <c r="T17" i="45"/>
  <c r="S17" i="45"/>
  <c r="P17" i="45"/>
  <c r="O17" i="45"/>
  <c r="N17" i="45"/>
  <c r="K17" i="45"/>
  <c r="J17" i="45"/>
  <c r="F17" i="45"/>
  <c r="E17" i="45"/>
  <c r="AI16" i="45"/>
  <c r="AH16" i="45"/>
  <c r="AD16" i="45"/>
  <c r="AC16" i="45"/>
  <c r="Y16" i="45"/>
  <c r="X16" i="45"/>
  <c r="T16" i="45"/>
  <c r="S16" i="45"/>
  <c r="O16" i="45"/>
  <c r="K16" i="45"/>
  <c r="J16" i="45"/>
  <c r="F16" i="45"/>
  <c r="E16" i="45"/>
  <c r="A16" i="45"/>
  <c r="AI15" i="45"/>
  <c r="AH15" i="45"/>
  <c r="AD15" i="45"/>
  <c r="AC15" i="45"/>
  <c r="Y15" i="45"/>
  <c r="X15" i="45"/>
  <c r="T15" i="45"/>
  <c r="S15" i="45"/>
  <c r="P15" i="45"/>
  <c r="O15" i="45"/>
  <c r="K15" i="45"/>
  <c r="J15" i="45"/>
  <c r="F15" i="45"/>
  <c r="E15" i="45"/>
  <c r="A15" i="45"/>
  <c r="AI14" i="45"/>
  <c r="AH14" i="45"/>
  <c r="AD14" i="45"/>
  <c r="AC14" i="45"/>
  <c r="Y14" i="45"/>
  <c r="X14" i="45"/>
  <c r="T14" i="45"/>
  <c r="S14" i="45"/>
  <c r="P14" i="45"/>
  <c r="O14" i="45"/>
  <c r="K14" i="45"/>
  <c r="J14" i="45"/>
  <c r="F14" i="45"/>
  <c r="E14" i="45"/>
  <c r="D14" i="45"/>
  <c r="B5" i="45"/>
  <c r="A14" i="45"/>
  <c r="AI13" i="45"/>
  <c r="AH13" i="45"/>
  <c r="AD13" i="45"/>
  <c r="AC13" i="45"/>
  <c r="Y13" i="45"/>
  <c r="X13" i="45"/>
  <c r="T13" i="45"/>
  <c r="S13" i="45"/>
  <c r="P13" i="45"/>
  <c r="O13" i="45"/>
  <c r="K13" i="45"/>
  <c r="J13" i="45"/>
  <c r="D13" i="45"/>
  <c r="A13" i="45"/>
  <c r="AI12" i="45"/>
  <c r="AH12" i="45"/>
  <c r="AD12" i="45"/>
  <c r="AC12" i="45"/>
  <c r="Y12" i="45"/>
  <c r="X12" i="45"/>
  <c r="T12" i="45"/>
  <c r="S12" i="45"/>
  <c r="P12" i="45"/>
  <c r="O12" i="45"/>
  <c r="K12" i="45"/>
  <c r="J12" i="45"/>
  <c r="I12" i="45"/>
  <c r="F12" i="45"/>
  <c r="E12" i="45"/>
  <c r="A12" i="45"/>
  <c r="AI11" i="45"/>
  <c r="AH11" i="45"/>
  <c r="AD11" i="45"/>
  <c r="AC11" i="45"/>
  <c r="Y11" i="45"/>
  <c r="X11" i="45"/>
  <c r="T11" i="45"/>
  <c r="S11" i="45"/>
  <c r="P11" i="45"/>
  <c r="O11" i="45"/>
  <c r="J11" i="45"/>
  <c r="F11" i="45"/>
  <c r="E11" i="45"/>
  <c r="A11" i="45"/>
  <c r="AI10" i="45"/>
  <c r="AH10" i="45"/>
  <c r="AD10" i="45"/>
  <c r="AC10" i="45"/>
  <c r="Y10" i="45"/>
  <c r="X10" i="45"/>
  <c r="T10" i="45"/>
  <c r="P10" i="45"/>
  <c r="O10" i="45"/>
  <c r="N10" i="45"/>
  <c r="K10" i="45"/>
  <c r="J10" i="45"/>
  <c r="F10" i="45"/>
  <c r="E10" i="45"/>
  <c r="AI9" i="45"/>
  <c r="AH9" i="45"/>
  <c r="AD9" i="45"/>
  <c r="AC9" i="45"/>
  <c r="Y9" i="45"/>
  <c r="X9" i="45"/>
  <c r="T9" i="45"/>
  <c r="S9" i="45"/>
  <c r="O9" i="45"/>
  <c r="K9" i="45"/>
  <c r="J9" i="45"/>
  <c r="F9" i="45"/>
  <c r="E9" i="45"/>
  <c r="AI8" i="45"/>
  <c r="AH8" i="45"/>
  <c r="AD8" i="45"/>
  <c r="AC8" i="45"/>
  <c r="Y8" i="45"/>
  <c r="X8" i="45"/>
  <c r="T8" i="45"/>
  <c r="S8" i="45"/>
  <c r="P8" i="45"/>
  <c r="O8" i="45"/>
  <c r="K8" i="45"/>
  <c r="J8" i="45"/>
  <c r="F8" i="45"/>
  <c r="E8" i="45"/>
  <c r="AI7" i="45"/>
  <c r="AH7" i="45"/>
  <c r="AD7" i="45"/>
  <c r="AC7" i="45"/>
  <c r="Y7" i="45"/>
  <c r="X7" i="45"/>
  <c r="T7" i="45"/>
  <c r="S7" i="45"/>
  <c r="P7" i="45"/>
  <c r="O7" i="45"/>
  <c r="K7" i="45"/>
  <c r="J7" i="45"/>
  <c r="F7" i="45"/>
  <c r="E7" i="45"/>
  <c r="AI6" i="45"/>
  <c r="AH6" i="45"/>
  <c r="AD6" i="45"/>
  <c r="AC6" i="45"/>
  <c r="Y6" i="45"/>
  <c r="X6" i="45"/>
  <c r="T6" i="45"/>
  <c r="S6" i="45"/>
  <c r="P6" i="45"/>
  <c r="O6" i="45"/>
  <c r="K6" i="45"/>
  <c r="J6" i="45"/>
  <c r="F6" i="45"/>
  <c r="E6" i="45"/>
  <c r="AI5" i="45"/>
  <c r="AH5" i="45"/>
  <c r="AD5" i="45"/>
  <c r="AC5" i="45"/>
  <c r="Y5" i="45"/>
  <c r="X5" i="45"/>
  <c r="T5" i="45"/>
  <c r="S5" i="45"/>
  <c r="P5" i="45"/>
  <c r="O5" i="45"/>
  <c r="K5" i="45"/>
  <c r="J5" i="45"/>
  <c r="F5" i="45"/>
  <c r="E5" i="45"/>
  <c r="AI4" i="45"/>
  <c r="AH4" i="45"/>
  <c r="AD4" i="45"/>
  <c r="AC4" i="45"/>
  <c r="Y4" i="45"/>
  <c r="X4" i="45"/>
  <c r="T4" i="45"/>
  <c r="S4" i="45"/>
  <c r="P4" i="45"/>
  <c r="O4" i="45"/>
  <c r="N4" i="45"/>
  <c r="K4" i="45"/>
  <c r="J4" i="45"/>
  <c r="I4" i="45"/>
  <c r="F4" i="45"/>
  <c r="E4" i="45"/>
  <c r="D4" i="45"/>
  <c r="AI3" i="45"/>
  <c r="AD3" i="45"/>
  <c r="Y3" i="45"/>
  <c r="T3" i="45"/>
  <c r="O3" i="45"/>
  <c r="J3" i="45"/>
  <c r="D3" i="45"/>
  <c r="A1" i="45"/>
  <c r="T70" i="44"/>
  <c r="S70" i="44"/>
  <c r="T69" i="44"/>
  <c r="S69" i="44"/>
  <c r="T68" i="44"/>
  <c r="S68" i="44"/>
  <c r="T67" i="44"/>
  <c r="S67" i="44"/>
  <c r="T66" i="44"/>
  <c r="T65" i="44"/>
  <c r="S65" i="44"/>
  <c r="AD64" i="44"/>
  <c r="AC64" i="44"/>
  <c r="T64" i="44"/>
  <c r="S64" i="44"/>
  <c r="AD63" i="44"/>
  <c r="AC63" i="44"/>
  <c r="T63" i="44"/>
  <c r="S63" i="44"/>
  <c r="AD62" i="44"/>
  <c r="AC62" i="44"/>
  <c r="T62" i="44"/>
  <c r="S62" i="44"/>
  <c r="K62" i="44"/>
  <c r="J62" i="44"/>
  <c r="AD61" i="44"/>
  <c r="AC61" i="44"/>
  <c r="T61" i="44"/>
  <c r="K61" i="44"/>
  <c r="J61" i="44"/>
  <c r="AD60" i="44"/>
  <c r="AC60" i="44"/>
  <c r="T60" i="44"/>
  <c r="S60" i="44"/>
  <c r="K60" i="44"/>
  <c r="J60" i="44"/>
  <c r="AD59" i="44"/>
  <c r="AC59" i="44"/>
  <c r="Y59" i="44"/>
  <c r="X59" i="44"/>
  <c r="T59" i="44"/>
  <c r="S59" i="44"/>
  <c r="K59" i="44"/>
  <c r="J59" i="44"/>
  <c r="AI58" i="44"/>
  <c r="AH58" i="44"/>
  <c r="AD58" i="44"/>
  <c r="AC58" i="44"/>
  <c r="Y58" i="44"/>
  <c r="X58" i="44"/>
  <c r="T58" i="44"/>
  <c r="S58" i="44"/>
  <c r="K58" i="44"/>
  <c r="J58" i="44"/>
  <c r="AI57" i="44"/>
  <c r="AH57" i="44"/>
  <c r="AD57" i="44"/>
  <c r="AC57" i="44"/>
  <c r="Y57" i="44"/>
  <c r="X57" i="44"/>
  <c r="T57" i="44"/>
  <c r="S57" i="44"/>
  <c r="K57" i="44"/>
  <c r="J57" i="44"/>
  <c r="AI56" i="44"/>
  <c r="AH56" i="44"/>
  <c r="AD56" i="44"/>
  <c r="AC56" i="44"/>
  <c r="Y56" i="44"/>
  <c r="X56" i="44"/>
  <c r="T56" i="44"/>
  <c r="S56" i="44"/>
  <c r="K56" i="44"/>
  <c r="J56" i="44"/>
  <c r="AI55" i="44"/>
  <c r="AH55" i="44"/>
  <c r="AD55" i="44"/>
  <c r="AC55" i="44"/>
  <c r="Y55" i="44"/>
  <c r="X55" i="44"/>
  <c r="T55" i="44"/>
  <c r="P55" i="44"/>
  <c r="O55" i="44"/>
  <c r="K55" i="44"/>
  <c r="J55" i="44"/>
  <c r="AI54" i="44"/>
  <c r="AH54" i="44"/>
  <c r="AD54" i="44"/>
  <c r="AC54" i="44"/>
  <c r="Y54" i="44"/>
  <c r="X54" i="44"/>
  <c r="T54" i="44"/>
  <c r="S54" i="44"/>
  <c r="P54" i="44"/>
  <c r="O54" i="44"/>
  <c r="K54" i="44"/>
  <c r="J54" i="44"/>
  <c r="AI53" i="44"/>
  <c r="AH53" i="44"/>
  <c r="AD53" i="44"/>
  <c r="AC53" i="44"/>
  <c r="Y53" i="44"/>
  <c r="X53" i="44"/>
  <c r="T53" i="44"/>
  <c r="S53" i="44"/>
  <c r="P53" i="44"/>
  <c r="O53" i="44"/>
  <c r="K53" i="44"/>
  <c r="J53" i="44"/>
  <c r="AI52" i="44"/>
  <c r="AH52" i="44"/>
  <c r="AD52" i="44"/>
  <c r="AC52" i="44"/>
  <c r="Y52" i="44"/>
  <c r="X52" i="44"/>
  <c r="T52" i="44"/>
  <c r="S52" i="44"/>
  <c r="P52" i="44"/>
  <c r="O52" i="44"/>
  <c r="K52" i="44"/>
  <c r="J52" i="44"/>
  <c r="AI51" i="44"/>
  <c r="AH51" i="44"/>
  <c r="AD51" i="44"/>
  <c r="AC51" i="44"/>
  <c r="Y51" i="44"/>
  <c r="X51" i="44"/>
  <c r="T51" i="44"/>
  <c r="S51" i="44"/>
  <c r="P51" i="44"/>
  <c r="O51" i="44"/>
  <c r="N51" i="44"/>
  <c r="K51" i="44"/>
  <c r="J51" i="44"/>
  <c r="AI50" i="44"/>
  <c r="AH50" i="44"/>
  <c r="AD50" i="44"/>
  <c r="AC50" i="44"/>
  <c r="Y50" i="44"/>
  <c r="X50" i="44"/>
  <c r="T50" i="44"/>
  <c r="S50" i="44"/>
  <c r="O50" i="44"/>
  <c r="K50" i="44"/>
  <c r="J50" i="44"/>
  <c r="AI49" i="44"/>
  <c r="AH49" i="44"/>
  <c r="AD49" i="44"/>
  <c r="AC49" i="44"/>
  <c r="Y49" i="44"/>
  <c r="X49" i="44"/>
  <c r="T49" i="44"/>
  <c r="P49" i="44"/>
  <c r="O49" i="44"/>
  <c r="K49" i="44"/>
  <c r="J49" i="44"/>
  <c r="I49" i="44"/>
  <c r="AI48" i="44"/>
  <c r="AH48" i="44"/>
  <c r="AD48" i="44"/>
  <c r="AC48" i="44"/>
  <c r="Y48" i="44"/>
  <c r="X48" i="44"/>
  <c r="T48" i="44"/>
  <c r="S48" i="44"/>
  <c r="P48" i="44"/>
  <c r="O48" i="44"/>
  <c r="J48" i="44"/>
  <c r="AI47" i="44"/>
  <c r="AH47" i="44"/>
  <c r="AD47" i="44"/>
  <c r="AC47" i="44"/>
  <c r="Y47" i="44"/>
  <c r="X47" i="44"/>
  <c r="T47" i="44"/>
  <c r="S47" i="44"/>
  <c r="P47" i="44"/>
  <c r="O47" i="44"/>
  <c r="K47" i="44"/>
  <c r="J47" i="44"/>
  <c r="F47" i="44"/>
  <c r="E47" i="44"/>
  <c r="AI46" i="44"/>
  <c r="AH46" i="44"/>
  <c r="AD46" i="44"/>
  <c r="AC46" i="44"/>
  <c r="Y46" i="44"/>
  <c r="X46" i="44"/>
  <c r="T46" i="44"/>
  <c r="S46" i="44"/>
  <c r="P46" i="44"/>
  <c r="O46" i="44"/>
  <c r="K46" i="44"/>
  <c r="J46" i="44"/>
  <c r="F46" i="44"/>
  <c r="E46" i="44"/>
  <c r="AI45" i="44"/>
  <c r="AH45" i="44"/>
  <c r="AD45" i="44"/>
  <c r="AC45" i="44"/>
  <c r="Y45" i="44"/>
  <c r="X45" i="44"/>
  <c r="T45" i="44"/>
  <c r="S45" i="44"/>
  <c r="P45" i="44"/>
  <c r="O45" i="44"/>
  <c r="K45" i="44"/>
  <c r="J45" i="44"/>
  <c r="F45" i="44"/>
  <c r="E45" i="44"/>
  <c r="AI44" i="44"/>
  <c r="AH44" i="44"/>
  <c r="AD44" i="44"/>
  <c r="AC44" i="44"/>
  <c r="Y44" i="44"/>
  <c r="X44" i="44"/>
  <c r="T44" i="44"/>
  <c r="S44" i="44"/>
  <c r="P44" i="44"/>
  <c r="O44" i="44"/>
  <c r="K44" i="44"/>
  <c r="J44" i="44"/>
  <c r="F44" i="44"/>
  <c r="E44" i="44"/>
  <c r="AI43" i="44"/>
  <c r="AH43" i="44"/>
  <c r="AD43" i="44"/>
  <c r="AC43" i="44"/>
  <c r="Y43" i="44"/>
  <c r="X43" i="44"/>
  <c r="T43" i="44"/>
  <c r="P43" i="44"/>
  <c r="O43" i="44"/>
  <c r="N43" i="44"/>
  <c r="K43" i="44"/>
  <c r="J43" i="44"/>
  <c r="F43" i="44"/>
  <c r="E43" i="44"/>
  <c r="AI42" i="44"/>
  <c r="AH42" i="44"/>
  <c r="AD42" i="44"/>
  <c r="AC42" i="44"/>
  <c r="Y42" i="44"/>
  <c r="X42" i="44"/>
  <c r="T42" i="44"/>
  <c r="S42" i="44"/>
  <c r="O42" i="44"/>
  <c r="K42" i="44"/>
  <c r="J42" i="44"/>
  <c r="I42" i="44"/>
  <c r="F42" i="44"/>
  <c r="E42" i="44"/>
  <c r="D42" i="44"/>
  <c r="AI41" i="44"/>
  <c r="AH41" i="44"/>
  <c r="AD41" i="44"/>
  <c r="AC41" i="44"/>
  <c r="Y41" i="44"/>
  <c r="X41" i="44"/>
  <c r="T41" i="44"/>
  <c r="S41" i="44"/>
  <c r="P41" i="44"/>
  <c r="O41" i="44"/>
  <c r="J41" i="44"/>
  <c r="D41" i="44"/>
  <c r="AI40" i="44"/>
  <c r="AH40" i="44"/>
  <c r="AD40" i="44"/>
  <c r="AC40" i="44"/>
  <c r="Y40" i="44"/>
  <c r="X40" i="44"/>
  <c r="T40" i="44"/>
  <c r="S40" i="44"/>
  <c r="P40" i="44"/>
  <c r="O40" i="44"/>
  <c r="K40" i="44"/>
  <c r="J40" i="44"/>
  <c r="F40" i="44"/>
  <c r="E40" i="44"/>
  <c r="AI39" i="44"/>
  <c r="AH39" i="44"/>
  <c r="AD39" i="44"/>
  <c r="AC39" i="44"/>
  <c r="Y39" i="44"/>
  <c r="X39" i="44"/>
  <c r="T39" i="44"/>
  <c r="S39" i="44"/>
  <c r="P39" i="44"/>
  <c r="O39" i="44"/>
  <c r="K39" i="44"/>
  <c r="J39" i="44"/>
  <c r="F39" i="44"/>
  <c r="E39" i="44"/>
  <c r="AI38" i="44"/>
  <c r="AD38" i="44"/>
  <c r="Y38" i="44"/>
  <c r="X38" i="44"/>
  <c r="T38" i="44"/>
  <c r="P38" i="44"/>
  <c r="O38" i="44"/>
  <c r="N38" i="44"/>
  <c r="K38" i="44"/>
  <c r="J38" i="44"/>
  <c r="F38" i="44"/>
  <c r="E38" i="44"/>
  <c r="AI37" i="44"/>
  <c r="AH37" i="44"/>
  <c r="AD37" i="44"/>
  <c r="AC37" i="44"/>
  <c r="Y37" i="44"/>
  <c r="X37" i="44"/>
  <c r="O37" i="44"/>
  <c r="K37" i="44"/>
  <c r="J37" i="44"/>
  <c r="F37" i="44"/>
  <c r="E37" i="44"/>
  <c r="AI36" i="44"/>
  <c r="AH36" i="44"/>
  <c r="AD36" i="44"/>
  <c r="AC36" i="44"/>
  <c r="Y36" i="44"/>
  <c r="X36" i="44"/>
  <c r="P36" i="44"/>
  <c r="O36" i="44"/>
  <c r="K36" i="44"/>
  <c r="J36" i="44"/>
  <c r="F36" i="44"/>
  <c r="E36" i="44"/>
  <c r="AI35" i="44"/>
  <c r="AH35" i="44"/>
  <c r="AD35" i="44"/>
  <c r="AC35" i="44"/>
  <c r="Y35" i="44"/>
  <c r="X35" i="44"/>
  <c r="P35" i="44"/>
  <c r="O35" i="44"/>
  <c r="K35" i="44"/>
  <c r="J35" i="44"/>
  <c r="F35" i="44"/>
  <c r="E35" i="44"/>
  <c r="AI34" i="44"/>
  <c r="AH34" i="44"/>
  <c r="AD34" i="44"/>
  <c r="AC34" i="44"/>
  <c r="Y34" i="44"/>
  <c r="X34" i="44"/>
  <c r="P34" i="44"/>
  <c r="O34" i="44"/>
  <c r="K34" i="44"/>
  <c r="J34" i="44"/>
  <c r="F34" i="44"/>
  <c r="E34" i="44"/>
  <c r="D34" i="44"/>
  <c r="AI33" i="44"/>
  <c r="AH33" i="44"/>
  <c r="AD33" i="44"/>
  <c r="AC33" i="44"/>
  <c r="Y33" i="44"/>
  <c r="X33" i="44"/>
  <c r="P33" i="44"/>
  <c r="O33" i="44"/>
  <c r="K33" i="44"/>
  <c r="J33" i="44"/>
  <c r="D33" i="44"/>
  <c r="AI32" i="44"/>
  <c r="AH32" i="44"/>
  <c r="AD32" i="44"/>
  <c r="AC32" i="44"/>
  <c r="Y32" i="44"/>
  <c r="X32" i="44"/>
  <c r="T32" i="44"/>
  <c r="S32" i="44"/>
  <c r="P32" i="44"/>
  <c r="O32" i="44"/>
  <c r="K32" i="44"/>
  <c r="J32" i="44"/>
  <c r="F32" i="44"/>
  <c r="E32" i="44"/>
  <c r="A32" i="44"/>
  <c r="AI31" i="44"/>
  <c r="AH31" i="44"/>
  <c r="AD31" i="44"/>
  <c r="AC31" i="44"/>
  <c r="Y31" i="44"/>
  <c r="X31" i="44"/>
  <c r="T31" i="44"/>
  <c r="S31" i="44"/>
  <c r="P31" i="44"/>
  <c r="O31" i="44"/>
  <c r="N31" i="44"/>
  <c r="K31" i="44"/>
  <c r="J31" i="44"/>
  <c r="F31" i="44"/>
  <c r="E31" i="44"/>
  <c r="A31" i="44"/>
  <c r="AI30" i="44"/>
  <c r="AH30" i="44"/>
  <c r="AD30" i="44"/>
  <c r="AC30" i="44"/>
  <c r="Y30" i="44"/>
  <c r="X30" i="44"/>
  <c r="T30" i="44"/>
  <c r="S30" i="44"/>
  <c r="O30" i="44"/>
  <c r="K30" i="44"/>
  <c r="J30" i="44"/>
  <c r="F30" i="44"/>
  <c r="E30" i="44"/>
  <c r="A30" i="44"/>
  <c r="AI29" i="44"/>
  <c r="AH29" i="44"/>
  <c r="AD29" i="44"/>
  <c r="AC29" i="44"/>
  <c r="Y29" i="44"/>
  <c r="T29" i="44"/>
  <c r="S29" i="44"/>
  <c r="P29" i="44"/>
  <c r="O29" i="44"/>
  <c r="K29" i="44"/>
  <c r="J29" i="44"/>
  <c r="F29" i="44"/>
  <c r="E29" i="44"/>
  <c r="D29" i="44"/>
  <c r="A29" i="44"/>
  <c r="AI28" i="44"/>
  <c r="AH28" i="44"/>
  <c r="AD28" i="44"/>
  <c r="AC28" i="44"/>
  <c r="Y28" i="44"/>
  <c r="X28" i="44"/>
  <c r="T28" i="44"/>
  <c r="P28" i="44"/>
  <c r="O28" i="44"/>
  <c r="K28" i="44"/>
  <c r="J28" i="44"/>
  <c r="D28" i="44"/>
  <c r="A28" i="44"/>
  <c r="AI27" i="44"/>
  <c r="AH27" i="44"/>
  <c r="AD27" i="44"/>
  <c r="AC27" i="44"/>
  <c r="Y27" i="44"/>
  <c r="X27" i="44"/>
  <c r="T27" i="44"/>
  <c r="S27" i="44"/>
  <c r="P27" i="44"/>
  <c r="O27" i="44"/>
  <c r="K27" i="44"/>
  <c r="J27" i="44"/>
  <c r="F27" i="44"/>
  <c r="E27" i="44"/>
  <c r="A27" i="44"/>
  <c r="AI26" i="44"/>
  <c r="AH26" i="44"/>
  <c r="AD26" i="44"/>
  <c r="AC26" i="44"/>
  <c r="Y26" i="44"/>
  <c r="X26" i="44"/>
  <c r="T26" i="44"/>
  <c r="S26" i="44"/>
  <c r="P26" i="44"/>
  <c r="O26" i="44"/>
  <c r="K26" i="44"/>
  <c r="J26" i="44"/>
  <c r="F26" i="44"/>
  <c r="E26" i="44"/>
  <c r="A26" i="44"/>
  <c r="AI25" i="44"/>
  <c r="AH25" i="44"/>
  <c r="AD25" i="44"/>
  <c r="AC25" i="44"/>
  <c r="Y25" i="44"/>
  <c r="X25" i="44"/>
  <c r="T25" i="44"/>
  <c r="S25" i="44"/>
  <c r="P25" i="44"/>
  <c r="O25" i="44"/>
  <c r="K25" i="44"/>
  <c r="J25" i="44"/>
  <c r="F25" i="44"/>
  <c r="E25" i="44"/>
  <c r="A25" i="44"/>
  <c r="AI24" i="44"/>
  <c r="AH24" i="44"/>
  <c r="AD24" i="44"/>
  <c r="AC24" i="44"/>
  <c r="Y24" i="44"/>
  <c r="X24" i="44"/>
  <c r="T24" i="44"/>
  <c r="S24" i="44"/>
  <c r="P24" i="44"/>
  <c r="O24" i="44"/>
  <c r="N24" i="44"/>
  <c r="K24" i="44"/>
  <c r="J24" i="44"/>
  <c r="F24" i="44"/>
  <c r="E24" i="44"/>
  <c r="A24" i="44"/>
  <c r="AI23" i="44"/>
  <c r="AH23" i="44"/>
  <c r="AD23" i="44"/>
  <c r="AC23" i="44"/>
  <c r="Y23" i="44"/>
  <c r="X23" i="44"/>
  <c r="T23" i="44"/>
  <c r="S23" i="44"/>
  <c r="O23" i="44"/>
  <c r="K23" i="44"/>
  <c r="J23" i="44"/>
  <c r="F23" i="44"/>
  <c r="E23" i="44"/>
  <c r="A23" i="44"/>
  <c r="AI22" i="44"/>
  <c r="AH22" i="44"/>
  <c r="AD22" i="44"/>
  <c r="AC22" i="44"/>
  <c r="Y22" i="44"/>
  <c r="X22" i="44"/>
  <c r="T22" i="44"/>
  <c r="S22" i="44"/>
  <c r="P22" i="44"/>
  <c r="O22" i="44"/>
  <c r="K22" i="44"/>
  <c r="J22" i="44"/>
  <c r="I22" i="44"/>
  <c r="F22" i="44"/>
  <c r="E22" i="44"/>
  <c r="D22" i="44"/>
  <c r="A22" i="44"/>
  <c r="AI21" i="44"/>
  <c r="AH21" i="44"/>
  <c r="AD21" i="44"/>
  <c r="AC21" i="44"/>
  <c r="Y21" i="44"/>
  <c r="X21" i="44"/>
  <c r="T21" i="44"/>
  <c r="S21" i="44"/>
  <c r="P21" i="44"/>
  <c r="O21" i="44"/>
  <c r="J21" i="44"/>
  <c r="D21" i="44"/>
  <c r="A21" i="44"/>
  <c r="AI20" i="44"/>
  <c r="AD20" i="44"/>
  <c r="AC20" i="44"/>
  <c r="Y20" i="44"/>
  <c r="X20" i="44"/>
  <c r="T20" i="44"/>
  <c r="S20" i="44"/>
  <c r="P20" i="44"/>
  <c r="O20" i="44"/>
  <c r="K20" i="44"/>
  <c r="J20" i="44"/>
  <c r="F20" i="44"/>
  <c r="E20" i="44"/>
  <c r="A20" i="44"/>
  <c r="AI19" i="44"/>
  <c r="AH19" i="44"/>
  <c r="AD19" i="44"/>
  <c r="AC19" i="44"/>
  <c r="Y19" i="44"/>
  <c r="X19" i="44"/>
  <c r="T19" i="44"/>
  <c r="S19" i="44"/>
  <c r="P19" i="44"/>
  <c r="O19" i="44"/>
  <c r="K19" i="44"/>
  <c r="J19" i="44"/>
  <c r="F19" i="44"/>
  <c r="E19" i="44"/>
  <c r="AI18" i="44"/>
  <c r="AH18" i="44"/>
  <c r="AD18" i="44"/>
  <c r="AC18" i="44"/>
  <c r="Y18" i="44"/>
  <c r="X18" i="44"/>
  <c r="T18" i="44"/>
  <c r="S18" i="44"/>
  <c r="P18" i="44"/>
  <c r="O18" i="44"/>
  <c r="K18" i="44"/>
  <c r="J18" i="44"/>
  <c r="F18" i="44"/>
  <c r="E18" i="44"/>
  <c r="AI17" i="44"/>
  <c r="AH17" i="44"/>
  <c r="AD17" i="44"/>
  <c r="AC17" i="44"/>
  <c r="Y17" i="44"/>
  <c r="T17" i="44"/>
  <c r="S17" i="44"/>
  <c r="P17" i="44"/>
  <c r="O17" i="44"/>
  <c r="N17" i="44"/>
  <c r="K17" i="44"/>
  <c r="J17" i="44"/>
  <c r="F17" i="44"/>
  <c r="E17" i="44"/>
  <c r="AI16" i="44"/>
  <c r="AH16" i="44"/>
  <c r="AD16" i="44"/>
  <c r="AC16" i="44"/>
  <c r="Y16" i="44"/>
  <c r="X16" i="44"/>
  <c r="T16" i="44"/>
  <c r="S16" i="44"/>
  <c r="O16" i="44"/>
  <c r="K16" i="44"/>
  <c r="J16" i="44"/>
  <c r="F16" i="44"/>
  <c r="E16" i="44"/>
  <c r="A16" i="44"/>
  <c r="AI15" i="44"/>
  <c r="AH15" i="44"/>
  <c r="AD15" i="44"/>
  <c r="AC15" i="44"/>
  <c r="Y15" i="44"/>
  <c r="X15" i="44"/>
  <c r="T15" i="44"/>
  <c r="S15" i="44"/>
  <c r="P15" i="44"/>
  <c r="O15" i="44"/>
  <c r="K15" i="44"/>
  <c r="J15" i="44"/>
  <c r="F15" i="44"/>
  <c r="E15" i="44"/>
  <c r="A15" i="44"/>
  <c r="AI14" i="44"/>
  <c r="AH14" i="44"/>
  <c r="AD14" i="44"/>
  <c r="AC14" i="44"/>
  <c r="Y14" i="44"/>
  <c r="X14" i="44"/>
  <c r="T14" i="44"/>
  <c r="S14" i="44"/>
  <c r="P14" i="44"/>
  <c r="O14" i="44"/>
  <c r="K14" i="44"/>
  <c r="J14" i="44"/>
  <c r="F14" i="44"/>
  <c r="E14" i="44"/>
  <c r="D14" i="44"/>
  <c r="A14" i="44"/>
  <c r="AI13" i="44"/>
  <c r="AH13" i="44"/>
  <c r="AD13" i="44"/>
  <c r="AC13" i="44"/>
  <c r="Y13" i="44"/>
  <c r="X13" i="44"/>
  <c r="T13" i="44"/>
  <c r="S13" i="44"/>
  <c r="P13" i="44"/>
  <c r="O13" i="44"/>
  <c r="K13" i="44"/>
  <c r="J13" i="44"/>
  <c r="D13" i="44"/>
  <c r="A13" i="44"/>
  <c r="AI12" i="44"/>
  <c r="AH12" i="44"/>
  <c r="AD12" i="44"/>
  <c r="AC12" i="44"/>
  <c r="Y12" i="44"/>
  <c r="X12" i="44"/>
  <c r="T12" i="44"/>
  <c r="S12" i="44"/>
  <c r="P12" i="44"/>
  <c r="O12" i="44"/>
  <c r="K12" i="44"/>
  <c r="J12" i="44"/>
  <c r="I12" i="44"/>
  <c r="F12" i="44"/>
  <c r="E12" i="44"/>
  <c r="A12" i="44"/>
  <c r="AI11" i="44"/>
  <c r="AH11" i="44"/>
  <c r="AD11" i="44"/>
  <c r="AC11" i="44"/>
  <c r="Y11" i="44"/>
  <c r="X11" i="44"/>
  <c r="T11" i="44"/>
  <c r="S11" i="44"/>
  <c r="P11" i="44"/>
  <c r="O11" i="44"/>
  <c r="J11" i="44"/>
  <c r="F11" i="44"/>
  <c r="E11" i="44"/>
  <c r="A11" i="44"/>
  <c r="AI10" i="44"/>
  <c r="AH10" i="44"/>
  <c r="AD10" i="44"/>
  <c r="AC10" i="44"/>
  <c r="Y10" i="44"/>
  <c r="X10" i="44"/>
  <c r="T10" i="44"/>
  <c r="P10" i="44"/>
  <c r="O10" i="44"/>
  <c r="N10" i="44"/>
  <c r="K10" i="44"/>
  <c r="J10" i="44"/>
  <c r="F10" i="44"/>
  <c r="E10" i="44"/>
  <c r="AI9" i="44"/>
  <c r="AH9" i="44"/>
  <c r="AD9" i="44"/>
  <c r="AC9" i="44"/>
  <c r="Y9" i="44"/>
  <c r="X9" i="44"/>
  <c r="T9" i="44"/>
  <c r="S9" i="44"/>
  <c r="O9" i="44"/>
  <c r="K9" i="44"/>
  <c r="J9" i="44"/>
  <c r="F9" i="44"/>
  <c r="E9" i="44"/>
  <c r="AI8" i="44"/>
  <c r="AH8" i="44"/>
  <c r="AD8" i="44"/>
  <c r="AC8" i="44"/>
  <c r="Y8" i="44"/>
  <c r="X8" i="44"/>
  <c r="T8" i="44"/>
  <c r="S8" i="44"/>
  <c r="P8" i="44"/>
  <c r="O8" i="44"/>
  <c r="K8" i="44"/>
  <c r="J8" i="44"/>
  <c r="F8" i="44"/>
  <c r="E8" i="44"/>
  <c r="AI7" i="44"/>
  <c r="AH7" i="44"/>
  <c r="AD7" i="44"/>
  <c r="AC7" i="44"/>
  <c r="Y7" i="44"/>
  <c r="X7" i="44"/>
  <c r="T7" i="44"/>
  <c r="S7" i="44"/>
  <c r="P7" i="44"/>
  <c r="O7" i="44"/>
  <c r="K7" i="44"/>
  <c r="J7" i="44"/>
  <c r="F7" i="44"/>
  <c r="E7" i="44"/>
  <c r="AI6" i="44"/>
  <c r="AH6" i="44"/>
  <c r="AD6" i="44"/>
  <c r="AC6" i="44"/>
  <c r="Y6" i="44"/>
  <c r="X6" i="44"/>
  <c r="T6" i="44"/>
  <c r="S6" i="44"/>
  <c r="P6" i="44"/>
  <c r="O6" i="44"/>
  <c r="K6" i="44"/>
  <c r="J6" i="44"/>
  <c r="F6" i="44"/>
  <c r="E6" i="44"/>
  <c r="AI5" i="44"/>
  <c r="AH5" i="44"/>
  <c r="AD5" i="44"/>
  <c r="AC5" i="44"/>
  <c r="Y5" i="44"/>
  <c r="X5" i="44"/>
  <c r="T5" i="44"/>
  <c r="S5" i="44"/>
  <c r="P5" i="44"/>
  <c r="O5" i="44"/>
  <c r="K5" i="44"/>
  <c r="J5" i="44"/>
  <c r="F5" i="44"/>
  <c r="E5" i="44"/>
  <c r="AI4" i="44"/>
  <c r="AH4" i="44"/>
  <c r="AD4" i="44"/>
  <c r="AC4" i="44"/>
  <c r="Y4" i="44"/>
  <c r="X4" i="44"/>
  <c r="T4" i="44"/>
  <c r="S4" i="44"/>
  <c r="P4" i="44"/>
  <c r="O4" i="44"/>
  <c r="N4" i="44"/>
  <c r="K4" i="44"/>
  <c r="J4" i="44"/>
  <c r="I4" i="44"/>
  <c r="F4" i="44"/>
  <c r="E4" i="44"/>
  <c r="D4" i="44"/>
  <c r="AI3" i="44"/>
  <c r="AD3" i="44"/>
  <c r="Y3" i="44"/>
  <c r="T3" i="44"/>
  <c r="O3" i="44"/>
  <c r="J3" i="44"/>
  <c r="D3" i="44"/>
  <c r="A1" i="44"/>
  <c r="T70" i="43"/>
  <c r="S70" i="43"/>
  <c r="T69" i="43"/>
  <c r="S69" i="43"/>
  <c r="T68" i="43"/>
  <c r="S68" i="43"/>
  <c r="T67" i="43"/>
  <c r="S67" i="43"/>
  <c r="T66" i="43"/>
  <c r="T65" i="43"/>
  <c r="S65" i="43"/>
  <c r="AD64" i="43"/>
  <c r="AC64" i="43"/>
  <c r="T64" i="43"/>
  <c r="S64" i="43"/>
  <c r="AD63" i="43"/>
  <c r="AC63" i="43"/>
  <c r="T63" i="43"/>
  <c r="S63" i="43"/>
  <c r="AD62" i="43"/>
  <c r="AC62" i="43"/>
  <c r="T62" i="43"/>
  <c r="S62" i="43"/>
  <c r="K62" i="43"/>
  <c r="J62" i="43"/>
  <c r="AD61" i="43"/>
  <c r="AC61" i="43"/>
  <c r="T61" i="43"/>
  <c r="K61" i="43"/>
  <c r="J61" i="43"/>
  <c r="AD60" i="43"/>
  <c r="AC60" i="43"/>
  <c r="T60" i="43"/>
  <c r="S60" i="43"/>
  <c r="K60" i="43"/>
  <c r="J60" i="43"/>
  <c r="AD59" i="43"/>
  <c r="AC59" i="43"/>
  <c r="Y59" i="43"/>
  <c r="X59" i="43"/>
  <c r="T59" i="43"/>
  <c r="S59" i="43"/>
  <c r="K59" i="43"/>
  <c r="J59" i="43"/>
  <c r="AI58" i="43"/>
  <c r="AH58" i="43"/>
  <c r="AD58" i="43"/>
  <c r="AC58" i="43"/>
  <c r="Y58" i="43"/>
  <c r="X58" i="43"/>
  <c r="T58" i="43"/>
  <c r="S58" i="43"/>
  <c r="K58" i="43"/>
  <c r="J58" i="43"/>
  <c r="AI57" i="43"/>
  <c r="AH57" i="43"/>
  <c r="AD57" i="43"/>
  <c r="AC57" i="43"/>
  <c r="Y57" i="43"/>
  <c r="X57" i="43"/>
  <c r="T57" i="43"/>
  <c r="S57" i="43"/>
  <c r="K57" i="43"/>
  <c r="J57" i="43"/>
  <c r="AI56" i="43"/>
  <c r="AH56" i="43"/>
  <c r="AD56" i="43"/>
  <c r="AC56" i="43"/>
  <c r="Y56" i="43"/>
  <c r="X56" i="43"/>
  <c r="T56" i="43"/>
  <c r="S56" i="43"/>
  <c r="K56" i="43"/>
  <c r="J56" i="43"/>
  <c r="AI55" i="43"/>
  <c r="AH55" i="43"/>
  <c r="AD55" i="43"/>
  <c r="AC55" i="43"/>
  <c r="Y55" i="43"/>
  <c r="X55" i="43"/>
  <c r="T55" i="43"/>
  <c r="P55" i="43"/>
  <c r="O55" i="43"/>
  <c r="K55" i="43"/>
  <c r="J55" i="43"/>
  <c r="AI54" i="43"/>
  <c r="AH54" i="43"/>
  <c r="AD54" i="43"/>
  <c r="AC54" i="43"/>
  <c r="Y54" i="43"/>
  <c r="X54" i="43"/>
  <c r="T54" i="43"/>
  <c r="S54" i="43"/>
  <c r="P54" i="43"/>
  <c r="O54" i="43"/>
  <c r="K54" i="43"/>
  <c r="J54" i="43"/>
  <c r="AI53" i="43"/>
  <c r="AH53" i="43"/>
  <c r="AD53" i="43"/>
  <c r="AC53" i="43"/>
  <c r="Y53" i="43"/>
  <c r="X53" i="43"/>
  <c r="T53" i="43"/>
  <c r="S53" i="43"/>
  <c r="P53" i="43"/>
  <c r="O53" i="43"/>
  <c r="K53" i="43"/>
  <c r="J53" i="43"/>
  <c r="AI52" i="43"/>
  <c r="AH52" i="43"/>
  <c r="AD52" i="43"/>
  <c r="AC52" i="43"/>
  <c r="Y52" i="43"/>
  <c r="X52" i="43"/>
  <c r="T52" i="43"/>
  <c r="S52" i="43"/>
  <c r="P52" i="43"/>
  <c r="O52" i="43"/>
  <c r="K52" i="43"/>
  <c r="J52" i="43"/>
  <c r="AI51" i="43"/>
  <c r="AH51" i="43"/>
  <c r="AD51" i="43"/>
  <c r="AC51" i="43"/>
  <c r="Y51" i="43"/>
  <c r="X51" i="43"/>
  <c r="T51" i="43"/>
  <c r="S51" i="43"/>
  <c r="P51" i="43"/>
  <c r="O51" i="43"/>
  <c r="N51" i="43"/>
  <c r="K51" i="43"/>
  <c r="J51" i="43"/>
  <c r="AI50" i="43"/>
  <c r="AH50" i="43"/>
  <c r="AD50" i="43"/>
  <c r="AC50" i="43"/>
  <c r="Y50" i="43"/>
  <c r="X50" i="43"/>
  <c r="T50" i="43"/>
  <c r="S50" i="43"/>
  <c r="O50" i="43"/>
  <c r="K50" i="43"/>
  <c r="J50" i="43"/>
  <c r="AI49" i="43"/>
  <c r="AH49" i="43"/>
  <c r="AD49" i="43"/>
  <c r="AC49" i="43"/>
  <c r="Y49" i="43"/>
  <c r="X49" i="43"/>
  <c r="T49" i="43"/>
  <c r="P49" i="43"/>
  <c r="O49" i="43"/>
  <c r="K49" i="43"/>
  <c r="J49" i="43"/>
  <c r="I49" i="43"/>
  <c r="AI48" i="43"/>
  <c r="AH48" i="43"/>
  <c r="AD48" i="43"/>
  <c r="AC48" i="43"/>
  <c r="Y48" i="43"/>
  <c r="X48" i="43"/>
  <c r="T48" i="43"/>
  <c r="S48" i="43"/>
  <c r="P48" i="43"/>
  <c r="O48" i="43"/>
  <c r="J48" i="43"/>
  <c r="AI47" i="43"/>
  <c r="AH47" i="43"/>
  <c r="AD47" i="43"/>
  <c r="AC47" i="43"/>
  <c r="Y47" i="43"/>
  <c r="X47" i="43"/>
  <c r="T47" i="43"/>
  <c r="S47" i="43"/>
  <c r="P47" i="43"/>
  <c r="O47" i="43"/>
  <c r="K47" i="43"/>
  <c r="J47" i="43"/>
  <c r="F47" i="43"/>
  <c r="E47" i="43"/>
  <c r="AI46" i="43"/>
  <c r="AH46" i="43"/>
  <c r="AD46" i="43"/>
  <c r="AC46" i="43"/>
  <c r="Y46" i="43"/>
  <c r="X46" i="43"/>
  <c r="T46" i="43"/>
  <c r="S46" i="43"/>
  <c r="P46" i="43"/>
  <c r="O46" i="43"/>
  <c r="K46" i="43"/>
  <c r="J46" i="43"/>
  <c r="F46" i="43"/>
  <c r="E46" i="43"/>
  <c r="AI45" i="43"/>
  <c r="AH45" i="43"/>
  <c r="AD45" i="43"/>
  <c r="AC45" i="43"/>
  <c r="Y45" i="43"/>
  <c r="X45" i="43"/>
  <c r="T45" i="43"/>
  <c r="S45" i="43"/>
  <c r="P45" i="43"/>
  <c r="O45" i="43"/>
  <c r="K45" i="43"/>
  <c r="J45" i="43"/>
  <c r="F45" i="43"/>
  <c r="E45" i="43"/>
  <c r="AI44" i="43"/>
  <c r="AH44" i="43"/>
  <c r="AD44" i="43"/>
  <c r="AC44" i="43"/>
  <c r="Y44" i="43"/>
  <c r="X44" i="43"/>
  <c r="T44" i="43"/>
  <c r="S44" i="43"/>
  <c r="P44" i="43"/>
  <c r="O44" i="43"/>
  <c r="K44" i="43"/>
  <c r="J44" i="43"/>
  <c r="F44" i="43"/>
  <c r="E44" i="43"/>
  <c r="AI43" i="43"/>
  <c r="AH43" i="43"/>
  <c r="AD43" i="43"/>
  <c r="AC43" i="43"/>
  <c r="Y43" i="43"/>
  <c r="X43" i="43"/>
  <c r="T43" i="43"/>
  <c r="P43" i="43"/>
  <c r="O43" i="43"/>
  <c r="N43" i="43"/>
  <c r="K43" i="43"/>
  <c r="J43" i="43"/>
  <c r="F43" i="43"/>
  <c r="E43" i="43"/>
  <c r="AI42" i="43"/>
  <c r="AH42" i="43"/>
  <c r="AD42" i="43"/>
  <c r="AC42" i="43"/>
  <c r="Y42" i="43"/>
  <c r="X42" i="43"/>
  <c r="T42" i="43"/>
  <c r="S42" i="43"/>
  <c r="O42" i="43"/>
  <c r="K42" i="43"/>
  <c r="J42" i="43"/>
  <c r="I42" i="43"/>
  <c r="F42" i="43"/>
  <c r="E42" i="43"/>
  <c r="D42" i="43"/>
  <c r="AI41" i="43"/>
  <c r="AH41" i="43"/>
  <c r="AD41" i="43"/>
  <c r="AC41" i="43"/>
  <c r="Y41" i="43"/>
  <c r="X41" i="43"/>
  <c r="T41" i="43"/>
  <c r="S41" i="43"/>
  <c r="P41" i="43"/>
  <c r="O41" i="43"/>
  <c r="J41" i="43"/>
  <c r="D41" i="43"/>
  <c r="AI40" i="43"/>
  <c r="AH40" i="43"/>
  <c r="AD40" i="43"/>
  <c r="AC40" i="43"/>
  <c r="Y40" i="43"/>
  <c r="X40" i="43"/>
  <c r="T40" i="43"/>
  <c r="S40" i="43"/>
  <c r="P40" i="43"/>
  <c r="O40" i="43"/>
  <c r="K40" i="43"/>
  <c r="J40" i="43"/>
  <c r="F40" i="43"/>
  <c r="E40" i="43"/>
  <c r="AI39" i="43"/>
  <c r="AH39" i="43"/>
  <c r="AD39" i="43"/>
  <c r="AC39" i="43"/>
  <c r="Y39" i="43"/>
  <c r="X39" i="43"/>
  <c r="T39" i="43"/>
  <c r="S39" i="43"/>
  <c r="P39" i="43"/>
  <c r="O39" i="43"/>
  <c r="K39" i="43"/>
  <c r="J39" i="43"/>
  <c r="F39" i="43"/>
  <c r="E39" i="43"/>
  <c r="AI38" i="43"/>
  <c r="AD38" i="43"/>
  <c r="Y38" i="43"/>
  <c r="X38" i="43"/>
  <c r="T38" i="43"/>
  <c r="P38" i="43"/>
  <c r="O38" i="43"/>
  <c r="N38" i="43"/>
  <c r="K38" i="43"/>
  <c r="J38" i="43"/>
  <c r="F38" i="43"/>
  <c r="E38" i="43"/>
  <c r="AI37" i="43"/>
  <c r="AH37" i="43"/>
  <c r="AD37" i="43"/>
  <c r="AC37" i="43"/>
  <c r="Y37" i="43"/>
  <c r="X37" i="43"/>
  <c r="O37" i="43"/>
  <c r="K37" i="43"/>
  <c r="J37" i="43"/>
  <c r="F37" i="43"/>
  <c r="E37" i="43"/>
  <c r="AI36" i="43"/>
  <c r="AH36" i="43"/>
  <c r="AD36" i="43"/>
  <c r="AC36" i="43"/>
  <c r="Y36" i="43"/>
  <c r="X36" i="43"/>
  <c r="P36" i="43"/>
  <c r="O36" i="43"/>
  <c r="K36" i="43"/>
  <c r="J36" i="43"/>
  <c r="F36" i="43"/>
  <c r="E36" i="43"/>
  <c r="AI35" i="43"/>
  <c r="AH35" i="43"/>
  <c r="AD35" i="43"/>
  <c r="AC35" i="43"/>
  <c r="Y35" i="43"/>
  <c r="X35" i="43"/>
  <c r="P35" i="43"/>
  <c r="O35" i="43"/>
  <c r="K35" i="43"/>
  <c r="J35" i="43"/>
  <c r="F35" i="43"/>
  <c r="E35" i="43"/>
  <c r="AI34" i="43"/>
  <c r="AH34" i="43"/>
  <c r="AD34" i="43"/>
  <c r="AC34" i="43"/>
  <c r="Y34" i="43"/>
  <c r="X34" i="43"/>
  <c r="P34" i="43"/>
  <c r="O34" i="43"/>
  <c r="K34" i="43"/>
  <c r="J34" i="43"/>
  <c r="F34" i="43"/>
  <c r="E34" i="43"/>
  <c r="D34" i="43"/>
  <c r="AI33" i="43"/>
  <c r="AH33" i="43"/>
  <c r="AD33" i="43"/>
  <c r="AC33" i="43"/>
  <c r="Y33" i="43"/>
  <c r="X33" i="43"/>
  <c r="P33" i="43"/>
  <c r="O33" i="43"/>
  <c r="K33" i="43"/>
  <c r="J33" i="43"/>
  <c r="D33" i="43"/>
  <c r="AI32" i="43"/>
  <c r="AH32" i="43"/>
  <c r="AD32" i="43"/>
  <c r="AC32" i="43"/>
  <c r="Y32" i="43"/>
  <c r="X32" i="43"/>
  <c r="T32" i="43"/>
  <c r="S32" i="43"/>
  <c r="P32" i="43"/>
  <c r="O32" i="43"/>
  <c r="K32" i="43"/>
  <c r="J32" i="43"/>
  <c r="F32" i="43"/>
  <c r="E32" i="43"/>
  <c r="A32" i="43"/>
  <c r="AI31" i="43"/>
  <c r="AH31" i="43"/>
  <c r="AD31" i="43"/>
  <c r="AC31" i="43"/>
  <c r="Y31" i="43"/>
  <c r="X31" i="43"/>
  <c r="T31" i="43"/>
  <c r="S31" i="43"/>
  <c r="P31" i="43"/>
  <c r="O31" i="43"/>
  <c r="N31" i="43"/>
  <c r="K31" i="43"/>
  <c r="J31" i="43"/>
  <c r="F31" i="43"/>
  <c r="E31" i="43"/>
  <c r="A31" i="43"/>
  <c r="AI30" i="43"/>
  <c r="AH30" i="43"/>
  <c r="AD30" i="43"/>
  <c r="AC30" i="43"/>
  <c r="Y30" i="43"/>
  <c r="X30" i="43"/>
  <c r="T30" i="43"/>
  <c r="S30" i="43"/>
  <c r="O30" i="43"/>
  <c r="K30" i="43"/>
  <c r="J30" i="43"/>
  <c r="F30" i="43"/>
  <c r="E30" i="43"/>
  <c r="A30" i="43"/>
  <c r="AI29" i="43"/>
  <c r="AH29" i="43"/>
  <c r="AD29" i="43"/>
  <c r="AC29" i="43"/>
  <c r="Y29" i="43"/>
  <c r="T29" i="43"/>
  <c r="S29" i="43"/>
  <c r="P29" i="43"/>
  <c r="O29" i="43"/>
  <c r="K29" i="43"/>
  <c r="J29" i="43"/>
  <c r="F29" i="43"/>
  <c r="E29" i="43"/>
  <c r="D29" i="43"/>
  <c r="A29" i="43"/>
  <c r="AI28" i="43"/>
  <c r="AH28" i="43"/>
  <c r="AD28" i="43"/>
  <c r="AC28" i="43"/>
  <c r="Y28" i="43"/>
  <c r="X28" i="43"/>
  <c r="T28" i="43"/>
  <c r="P28" i="43"/>
  <c r="O28" i="43"/>
  <c r="K28" i="43"/>
  <c r="J28" i="43"/>
  <c r="D28" i="43"/>
  <c r="A28" i="43"/>
  <c r="AI27" i="43"/>
  <c r="AH27" i="43"/>
  <c r="AD27" i="43"/>
  <c r="AC27" i="43"/>
  <c r="Y27" i="43"/>
  <c r="X27" i="43"/>
  <c r="T27" i="43"/>
  <c r="S27" i="43"/>
  <c r="P27" i="43"/>
  <c r="O27" i="43"/>
  <c r="K27" i="43"/>
  <c r="J27" i="43"/>
  <c r="F27" i="43"/>
  <c r="E27" i="43"/>
  <c r="A27" i="43"/>
  <c r="AI26" i="43"/>
  <c r="AH26" i="43"/>
  <c r="AD26" i="43"/>
  <c r="AC26" i="43"/>
  <c r="Y26" i="43"/>
  <c r="X26" i="43"/>
  <c r="T26" i="43"/>
  <c r="S26" i="43"/>
  <c r="P26" i="43"/>
  <c r="O26" i="43"/>
  <c r="K26" i="43"/>
  <c r="J26" i="43"/>
  <c r="F26" i="43"/>
  <c r="E26" i="43"/>
  <c r="A26" i="43"/>
  <c r="AI25" i="43"/>
  <c r="AH25" i="43"/>
  <c r="AD25" i="43"/>
  <c r="AC25" i="43"/>
  <c r="Y25" i="43"/>
  <c r="X25" i="43"/>
  <c r="T25" i="43"/>
  <c r="S25" i="43"/>
  <c r="P25" i="43"/>
  <c r="O25" i="43"/>
  <c r="K25" i="43"/>
  <c r="J25" i="43"/>
  <c r="F25" i="43"/>
  <c r="E25" i="43"/>
  <c r="A25" i="43"/>
  <c r="AI24" i="43"/>
  <c r="AH24" i="43"/>
  <c r="AD24" i="43"/>
  <c r="AC24" i="43"/>
  <c r="Y24" i="43"/>
  <c r="X24" i="43"/>
  <c r="T24" i="43"/>
  <c r="S24" i="43"/>
  <c r="P24" i="43"/>
  <c r="O24" i="43"/>
  <c r="N24" i="43"/>
  <c r="K24" i="43"/>
  <c r="J24" i="43"/>
  <c r="F24" i="43"/>
  <c r="E24" i="43"/>
  <c r="A24" i="43"/>
  <c r="AI23" i="43"/>
  <c r="AH23" i="43"/>
  <c r="AD23" i="43"/>
  <c r="AC23" i="43"/>
  <c r="Y23" i="43"/>
  <c r="X23" i="43"/>
  <c r="T23" i="43"/>
  <c r="S23" i="43"/>
  <c r="O23" i="43"/>
  <c r="K23" i="43"/>
  <c r="J23" i="43"/>
  <c r="F23" i="43"/>
  <c r="E23" i="43"/>
  <c r="A23" i="43"/>
  <c r="AI22" i="43"/>
  <c r="AH22" i="43"/>
  <c r="AD22" i="43"/>
  <c r="AC22" i="43"/>
  <c r="Y22" i="43"/>
  <c r="X22" i="43"/>
  <c r="T22" i="43"/>
  <c r="S22" i="43"/>
  <c r="P22" i="43"/>
  <c r="O22" i="43"/>
  <c r="K22" i="43"/>
  <c r="J22" i="43"/>
  <c r="I22" i="43"/>
  <c r="F22" i="43"/>
  <c r="E22" i="43"/>
  <c r="D22" i="43"/>
  <c r="A22" i="43"/>
  <c r="AI21" i="43"/>
  <c r="AH21" i="43"/>
  <c r="AD21" i="43"/>
  <c r="AC21" i="43"/>
  <c r="Y21" i="43"/>
  <c r="X21" i="43"/>
  <c r="T21" i="43"/>
  <c r="S21" i="43"/>
  <c r="P21" i="43"/>
  <c r="O21" i="43"/>
  <c r="J21" i="43"/>
  <c r="D21" i="43"/>
  <c r="A21" i="43"/>
  <c r="AI20" i="43"/>
  <c r="AD20" i="43"/>
  <c r="AC20" i="43"/>
  <c r="Y20" i="43"/>
  <c r="X20" i="43"/>
  <c r="T20" i="43"/>
  <c r="S20" i="43"/>
  <c r="P20" i="43"/>
  <c r="O20" i="43"/>
  <c r="K20" i="43"/>
  <c r="J20" i="43"/>
  <c r="F20" i="43"/>
  <c r="E20" i="43"/>
  <c r="A20" i="43"/>
  <c r="AI19" i="43"/>
  <c r="AH19" i="43"/>
  <c r="AD19" i="43"/>
  <c r="AC19" i="43"/>
  <c r="Y19" i="43"/>
  <c r="X19" i="43"/>
  <c r="T19" i="43"/>
  <c r="S19" i="43"/>
  <c r="P19" i="43"/>
  <c r="O19" i="43"/>
  <c r="K19" i="43"/>
  <c r="J19" i="43"/>
  <c r="F19" i="43"/>
  <c r="E19" i="43"/>
  <c r="AI18" i="43"/>
  <c r="AH18" i="43"/>
  <c r="AD18" i="43"/>
  <c r="AC18" i="43"/>
  <c r="Y18" i="43"/>
  <c r="X18" i="43"/>
  <c r="T18" i="43"/>
  <c r="S18" i="43"/>
  <c r="P18" i="43"/>
  <c r="O18" i="43"/>
  <c r="K18" i="43"/>
  <c r="J18" i="43"/>
  <c r="F18" i="43"/>
  <c r="E18" i="43"/>
  <c r="AI17" i="43"/>
  <c r="AH17" i="43"/>
  <c r="AD17" i="43"/>
  <c r="AC17" i="43"/>
  <c r="Y17" i="43"/>
  <c r="T17" i="43"/>
  <c r="S17" i="43"/>
  <c r="P17" i="43"/>
  <c r="O17" i="43"/>
  <c r="N17" i="43"/>
  <c r="K17" i="43"/>
  <c r="J17" i="43"/>
  <c r="F17" i="43"/>
  <c r="E17" i="43"/>
  <c r="AI16" i="43"/>
  <c r="AH16" i="43"/>
  <c r="AD16" i="43"/>
  <c r="AC16" i="43"/>
  <c r="Y16" i="43"/>
  <c r="X16" i="43"/>
  <c r="T16" i="43"/>
  <c r="S16" i="43"/>
  <c r="O16" i="43"/>
  <c r="K16" i="43"/>
  <c r="J16" i="43"/>
  <c r="F16" i="43"/>
  <c r="E16" i="43"/>
  <c r="A16" i="43"/>
  <c r="AI15" i="43"/>
  <c r="AH15" i="43"/>
  <c r="AD15" i="43"/>
  <c r="AC15" i="43"/>
  <c r="Y15" i="43"/>
  <c r="X15" i="43"/>
  <c r="T15" i="43"/>
  <c r="S15" i="43"/>
  <c r="P15" i="43"/>
  <c r="O15" i="43"/>
  <c r="K15" i="43"/>
  <c r="J15" i="43"/>
  <c r="F15" i="43"/>
  <c r="E15" i="43"/>
  <c r="A15" i="43"/>
  <c r="AI14" i="43"/>
  <c r="AH14" i="43"/>
  <c r="AD14" i="43"/>
  <c r="AC14" i="43"/>
  <c r="Y14" i="43"/>
  <c r="X14" i="43"/>
  <c r="T14" i="43"/>
  <c r="S14" i="43"/>
  <c r="P14" i="43"/>
  <c r="O14" i="43"/>
  <c r="K14" i="43"/>
  <c r="J14" i="43"/>
  <c r="F14" i="43"/>
  <c r="E14" i="43"/>
  <c r="D14" i="43"/>
  <c r="A14" i="43"/>
  <c r="AI13" i="43"/>
  <c r="AH13" i="43"/>
  <c r="AD13" i="43"/>
  <c r="AC13" i="43"/>
  <c r="Y13" i="43"/>
  <c r="X13" i="43"/>
  <c r="T13" i="43"/>
  <c r="S13" i="43"/>
  <c r="P13" i="43"/>
  <c r="O13" i="43"/>
  <c r="K13" i="43"/>
  <c r="J13" i="43"/>
  <c r="D13" i="43"/>
  <c r="A13" i="43"/>
  <c r="AI12" i="43"/>
  <c r="AH12" i="43"/>
  <c r="AD12" i="43"/>
  <c r="AC12" i="43"/>
  <c r="Y12" i="43"/>
  <c r="X12" i="43"/>
  <c r="T12" i="43"/>
  <c r="S12" i="43"/>
  <c r="P12" i="43"/>
  <c r="O12" i="43"/>
  <c r="K12" i="43"/>
  <c r="J12" i="43"/>
  <c r="I12" i="43"/>
  <c r="F12" i="43"/>
  <c r="E12" i="43"/>
  <c r="A12" i="43"/>
  <c r="AI11" i="43"/>
  <c r="AH11" i="43"/>
  <c r="AD11" i="43"/>
  <c r="AC11" i="43"/>
  <c r="Y11" i="43"/>
  <c r="X11" i="43"/>
  <c r="T11" i="43"/>
  <c r="S11" i="43"/>
  <c r="P11" i="43"/>
  <c r="O11" i="43"/>
  <c r="J11" i="43"/>
  <c r="F11" i="43"/>
  <c r="E11" i="43"/>
  <c r="A11" i="43"/>
  <c r="AI10" i="43"/>
  <c r="AH10" i="43"/>
  <c r="AD10" i="43"/>
  <c r="AC10" i="43"/>
  <c r="Y10" i="43"/>
  <c r="X10" i="43"/>
  <c r="T10" i="43"/>
  <c r="P10" i="43"/>
  <c r="O10" i="43"/>
  <c r="N10" i="43"/>
  <c r="K10" i="43"/>
  <c r="J10" i="43"/>
  <c r="F10" i="43"/>
  <c r="E10" i="43"/>
  <c r="AI9" i="43"/>
  <c r="AH9" i="43"/>
  <c r="AD9" i="43"/>
  <c r="AC9" i="43"/>
  <c r="Y9" i="43"/>
  <c r="X9" i="43"/>
  <c r="T9" i="43"/>
  <c r="S9" i="43"/>
  <c r="O9" i="43"/>
  <c r="K9" i="43"/>
  <c r="J9" i="43"/>
  <c r="F9" i="43"/>
  <c r="E9" i="43"/>
  <c r="AI8" i="43"/>
  <c r="AH8" i="43"/>
  <c r="AD8" i="43"/>
  <c r="AC8" i="43"/>
  <c r="Y8" i="43"/>
  <c r="X8" i="43"/>
  <c r="T8" i="43"/>
  <c r="S8" i="43"/>
  <c r="P8" i="43"/>
  <c r="O8" i="43"/>
  <c r="K8" i="43"/>
  <c r="J8" i="43"/>
  <c r="F8" i="43"/>
  <c r="E8" i="43"/>
  <c r="AI7" i="43"/>
  <c r="AH7" i="43"/>
  <c r="AD7" i="43"/>
  <c r="AC7" i="43"/>
  <c r="Y7" i="43"/>
  <c r="X7" i="43"/>
  <c r="T7" i="43"/>
  <c r="S7" i="43"/>
  <c r="P7" i="43"/>
  <c r="O7" i="43"/>
  <c r="K7" i="43"/>
  <c r="J7" i="43"/>
  <c r="F7" i="43"/>
  <c r="E7" i="43"/>
  <c r="AI6" i="43"/>
  <c r="AH6" i="43"/>
  <c r="AD6" i="43"/>
  <c r="AC6" i="43"/>
  <c r="Y6" i="43"/>
  <c r="X6" i="43"/>
  <c r="T6" i="43"/>
  <c r="S6" i="43"/>
  <c r="P6" i="43"/>
  <c r="O6" i="43"/>
  <c r="K6" i="43"/>
  <c r="J6" i="43"/>
  <c r="F6" i="43"/>
  <c r="E6" i="43"/>
  <c r="B6" i="43"/>
  <c r="AI5" i="43"/>
  <c r="AH5" i="43"/>
  <c r="AD5" i="43"/>
  <c r="AC5" i="43"/>
  <c r="Y5" i="43"/>
  <c r="X5" i="43"/>
  <c r="T5" i="43"/>
  <c r="S5" i="43"/>
  <c r="P5" i="43"/>
  <c r="O5" i="43"/>
  <c r="K5" i="43"/>
  <c r="J5" i="43"/>
  <c r="F5" i="43"/>
  <c r="E5" i="43"/>
  <c r="AI4" i="43"/>
  <c r="AH4" i="43"/>
  <c r="AD4" i="43"/>
  <c r="AC4" i="43"/>
  <c r="Y4" i="43"/>
  <c r="X4" i="43"/>
  <c r="T4" i="43"/>
  <c r="S4" i="43"/>
  <c r="P4" i="43"/>
  <c r="O4" i="43"/>
  <c r="N4" i="43"/>
  <c r="K4" i="43"/>
  <c r="J4" i="43"/>
  <c r="I4" i="43"/>
  <c r="F4" i="43"/>
  <c r="E4" i="43"/>
  <c r="D4" i="43"/>
  <c r="AI3" i="43"/>
  <c r="AD3" i="43"/>
  <c r="Y3" i="43"/>
  <c r="T3" i="43"/>
  <c r="O3" i="43"/>
  <c r="J3" i="43"/>
  <c r="D3" i="43"/>
  <c r="A1" i="43"/>
  <c r="T70" i="42"/>
  <c r="S70" i="42"/>
  <c r="T69" i="42"/>
  <c r="S69" i="42"/>
  <c r="T68" i="42"/>
  <c r="S68" i="42"/>
  <c r="T67" i="42"/>
  <c r="S67" i="42"/>
  <c r="T66" i="42"/>
  <c r="T65" i="42"/>
  <c r="S65" i="42"/>
  <c r="AD64" i="42"/>
  <c r="AC64" i="42"/>
  <c r="T64" i="42"/>
  <c r="S64" i="42"/>
  <c r="AD63" i="42"/>
  <c r="AC63" i="42"/>
  <c r="T63" i="42"/>
  <c r="S63" i="42"/>
  <c r="AD62" i="42"/>
  <c r="AC62" i="42"/>
  <c r="T62" i="42"/>
  <c r="S62" i="42"/>
  <c r="K62" i="42"/>
  <c r="J62" i="42"/>
  <c r="AD61" i="42"/>
  <c r="AC61" i="42"/>
  <c r="T61" i="42"/>
  <c r="K61" i="42"/>
  <c r="J61" i="42"/>
  <c r="AD60" i="42"/>
  <c r="AC60" i="42"/>
  <c r="T60" i="42"/>
  <c r="S60" i="42"/>
  <c r="K60" i="42"/>
  <c r="J60" i="42"/>
  <c r="AD59" i="42"/>
  <c r="AC59" i="42"/>
  <c r="Y59" i="42"/>
  <c r="X59" i="42"/>
  <c r="T59" i="42"/>
  <c r="S59" i="42"/>
  <c r="K59" i="42"/>
  <c r="J59" i="42"/>
  <c r="AI58" i="42"/>
  <c r="AH58" i="42"/>
  <c r="AD58" i="42"/>
  <c r="AC58" i="42"/>
  <c r="Y58" i="42"/>
  <c r="X58" i="42"/>
  <c r="T58" i="42"/>
  <c r="S58" i="42"/>
  <c r="K58" i="42"/>
  <c r="J58" i="42"/>
  <c r="AI57" i="42"/>
  <c r="AH57" i="42"/>
  <c r="AD57" i="42"/>
  <c r="AC57" i="42"/>
  <c r="Y57" i="42"/>
  <c r="X57" i="42"/>
  <c r="T57" i="42"/>
  <c r="S57" i="42"/>
  <c r="K57" i="42"/>
  <c r="J57" i="42"/>
  <c r="AI56" i="42"/>
  <c r="AH56" i="42"/>
  <c r="AD56" i="42"/>
  <c r="AC56" i="42"/>
  <c r="Y56" i="42"/>
  <c r="X56" i="42"/>
  <c r="T56" i="42"/>
  <c r="S56" i="42"/>
  <c r="K56" i="42"/>
  <c r="J56" i="42"/>
  <c r="AI55" i="42"/>
  <c r="AH55" i="42"/>
  <c r="AD55" i="42"/>
  <c r="AC55" i="42"/>
  <c r="Y55" i="42"/>
  <c r="X55" i="42"/>
  <c r="T55" i="42"/>
  <c r="P55" i="42"/>
  <c r="O55" i="42"/>
  <c r="K55" i="42"/>
  <c r="J55" i="42"/>
  <c r="AI54" i="42"/>
  <c r="AH54" i="42"/>
  <c r="AD54" i="42"/>
  <c r="AC54" i="42"/>
  <c r="Y54" i="42"/>
  <c r="X54" i="42"/>
  <c r="T54" i="42"/>
  <c r="S54" i="42"/>
  <c r="P54" i="42"/>
  <c r="O54" i="42"/>
  <c r="K54" i="42"/>
  <c r="J54" i="42"/>
  <c r="AI53" i="42"/>
  <c r="AH53" i="42"/>
  <c r="AD53" i="42"/>
  <c r="AC53" i="42"/>
  <c r="Y53" i="42"/>
  <c r="X53" i="42"/>
  <c r="T53" i="42"/>
  <c r="S53" i="42"/>
  <c r="P53" i="42"/>
  <c r="O53" i="42"/>
  <c r="K53" i="42"/>
  <c r="J53" i="42"/>
  <c r="AI52" i="42"/>
  <c r="AH52" i="42"/>
  <c r="AD52" i="42"/>
  <c r="AC52" i="42"/>
  <c r="Y52" i="42"/>
  <c r="X52" i="42"/>
  <c r="T52" i="42"/>
  <c r="S52" i="42"/>
  <c r="P52" i="42"/>
  <c r="O52" i="42"/>
  <c r="K52" i="42"/>
  <c r="J52" i="42"/>
  <c r="AI51" i="42"/>
  <c r="AH51" i="42"/>
  <c r="AD51" i="42"/>
  <c r="AC51" i="42"/>
  <c r="Y51" i="42"/>
  <c r="X51" i="42"/>
  <c r="T51" i="42"/>
  <c r="S51" i="42"/>
  <c r="P51" i="42"/>
  <c r="O51" i="42"/>
  <c r="N51" i="42"/>
  <c r="K51" i="42"/>
  <c r="J51" i="42"/>
  <c r="AI50" i="42"/>
  <c r="AH50" i="42"/>
  <c r="AD50" i="42"/>
  <c r="AC50" i="42"/>
  <c r="Y50" i="42"/>
  <c r="X50" i="42"/>
  <c r="T50" i="42"/>
  <c r="S50" i="42"/>
  <c r="O50" i="42"/>
  <c r="K50" i="42"/>
  <c r="J50" i="42"/>
  <c r="AI49" i="42"/>
  <c r="AH49" i="42"/>
  <c r="AD49" i="42"/>
  <c r="AC49" i="42"/>
  <c r="Y49" i="42"/>
  <c r="X49" i="42"/>
  <c r="T49" i="42"/>
  <c r="P49" i="42"/>
  <c r="O49" i="42"/>
  <c r="K49" i="42"/>
  <c r="J49" i="42"/>
  <c r="I49" i="42"/>
  <c r="AI48" i="42"/>
  <c r="AH48" i="42"/>
  <c r="AD48" i="42"/>
  <c r="AC48" i="42"/>
  <c r="Y48" i="42"/>
  <c r="X48" i="42"/>
  <c r="T48" i="42"/>
  <c r="S48" i="42"/>
  <c r="P48" i="42"/>
  <c r="O48" i="42"/>
  <c r="J48" i="42"/>
  <c r="AI47" i="42"/>
  <c r="AH47" i="42"/>
  <c r="AD47" i="42"/>
  <c r="AC47" i="42"/>
  <c r="Y47" i="42"/>
  <c r="X47" i="42"/>
  <c r="T47" i="42"/>
  <c r="S47" i="42"/>
  <c r="P47" i="42"/>
  <c r="O47" i="42"/>
  <c r="K47" i="42"/>
  <c r="J47" i="42"/>
  <c r="F47" i="42"/>
  <c r="E47" i="42"/>
  <c r="AI46" i="42"/>
  <c r="AH46" i="42"/>
  <c r="AD46" i="42"/>
  <c r="AC46" i="42"/>
  <c r="Y46" i="42"/>
  <c r="X46" i="42"/>
  <c r="T46" i="42"/>
  <c r="S46" i="42"/>
  <c r="P46" i="42"/>
  <c r="O46" i="42"/>
  <c r="K46" i="42"/>
  <c r="J46" i="42"/>
  <c r="F46" i="42"/>
  <c r="E46" i="42"/>
  <c r="AI45" i="42"/>
  <c r="AH45" i="42"/>
  <c r="AD45" i="42"/>
  <c r="AC45" i="42"/>
  <c r="Y45" i="42"/>
  <c r="X45" i="42"/>
  <c r="T45" i="42"/>
  <c r="S45" i="42"/>
  <c r="P45" i="42"/>
  <c r="O45" i="42"/>
  <c r="K45" i="42"/>
  <c r="J45" i="42"/>
  <c r="F45" i="42"/>
  <c r="E45" i="42"/>
  <c r="AI44" i="42"/>
  <c r="AH44" i="42"/>
  <c r="AD44" i="42"/>
  <c r="AC44" i="42"/>
  <c r="Y44" i="42"/>
  <c r="X44" i="42"/>
  <c r="T44" i="42"/>
  <c r="S44" i="42"/>
  <c r="P44" i="42"/>
  <c r="O44" i="42"/>
  <c r="K44" i="42"/>
  <c r="J44" i="42"/>
  <c r="F44" i="42"/>
  <c r="E44" i="42"/>
  <c r="AI43" i="42"/>
  <c r="AH43" i="42"/>
  <c r="AD43" i="42"/>
  <c r="AC43" i="42"/>
  <c r="Y43" i="42"/>
  <c r="X43" i="42"/>
  <c r="T43" i="42"/>
  <c r="P43" i="42"/>
  <c r="O43" i="42"/>
  <c r="N43" i="42"/>
  <c r="K43" i="42"/>
  <c r="J43" i="42"/>
  <c r="F43" i="42"/>
  <c r="E43" i="42"/>
  <c r="AI42" i="42"/>
  <c r="AH42" i="42"/>
  <c r="AD42" i="42"/>
  <c r="AC42" i="42"/>
  <c r="Y42" i="42"/>
  <c r="X42" i="42"/>
  <c r="T42" i="42"/>
  <c r="S42" i="42"/>
  <c r="O42" i="42"/>
  <c r="K42" i="42"/>
  <c r="J42" i="42"/>
  <c r="I42" i="42"/>
  <c r="F42" i="42"/>
  <c r="E42" i="42"/>
  <c r="D42" i="42"/>
  <c r="AI41" i="42"/>
  <c r="AH41" i="42"/>
  <c r="AD41" i="42"/>
  <c r="AC41" i="42"/>
  <c r="Y41" i="42"/>
  <c r="X41" i="42"/>
  <c r="T41" i="42"/>
  <c r="S41" i="42"/>
  <c r="P41" i="42"/>
  <c r="O41" i="42"/>
  <c r="J41" i="42"/>
  <c r="D41" i="42"/>
  <c r="AI40" i="42"/>
  <c r="AH40" i="42"/>
  <c r="AD40" i="42"/>
  <c r="AC40" i="42"/>
  <c r="Y40" i="42"/>
  <c r="X40" i="42"/>
  <c r="T40" i="42"/>
  <c r="S40" i="42"/>
  <c r="P40" i="42"/>
  <c r="O40" i="42"/>
  <c r="K40" i="42"/>
  <c r="J40" i="42"/>
  <c r="F40" i="42"/>
  <c r="E40" i="42"/>
  <c r="AI39" i="42"/>
  <c r="AH39" i="42"/>
  <c r="AD39" i="42"/>
  <c r="AC39" i="42"/>
  <c r="Y39" i="42"/>
  <c r="X39" i="42"/>
  <c r="T39" i="42"/>
  <c r="S39" i="42"/>
  <c r="P39" i="42"/>
  <c r="O39" i="42"/>
  <c r="K39" i="42"/>
  <c r="J39" i="42"/>
  <c r="F39" i="42"/>
  <c r="E39" i="42"/>
  <c r="AI38" i="42"/>
  <c r="AD38" i="42"/>
  <c r="Y38" i="42"/>
  <c r="X38" i="42"/>
  <c r="T38" i="42"/>
  <c r="P38" i="42"/>
  <c r="O38" i="42"/>
  <c r="N38" i="42"/>
  <c r="K38" i="42"/>
  <c r="J38" i="42"/>
  <c r="F38" i="42"/>
  <c r="E38" i="42"/>
  <c r="AI37" i="42"/>
  <c r="AH37" i="42"/>
  <c r="AD37" i="42"/>
  <c r="AC37" i="42"/>
  <c r="Y37" i="42"/>
  <c r="X37" i="42"/>
  <c r="O37" i="42"/>
  <c r="K37" i="42"/>
  <c r="J37" i="42"/>
  <c r="F37" i="42"/>
  <c r="E37" i="42"/>
  <c r="AI36" i="42"/>
  <c r="AH36" i="42"/>
  <c r="AD36" i="42"/>
  <c r="AC36" i="42"/>
  <c r="Y36" i="42"/>
  <c r="X36" i="42"/>
  <c r="P36" i="42"/>
  <c r="O36" i="42"/>
  <c r="K36" i="42"/>
  <c r="J36" i="42"/>
  <c r="F36" i="42"/>
  <c r="E36" i="42"/>
  <c r="AI35" i="42"/>
  <c r="AH35" i="42"/>
  <c r="AD35" i="42"/>
  <c r="AC35" i="42"/>
  <c r="Y35" i="42"/>
  <c r="X35" i="42"/>
  <c r="P35" i="42"/>
  <c r="O35" i="42"/>
  <c r="K35" i="42"/>
  <c r="J35" i="42"/>
  <c r="F35" i="42"/>
  <c r="E35" i="42"/>
  <c r="AI34" i="42"/>
  <c r="AH34" i="42"/>
  <c r="AD34" i="42"/>
  <c r="AC34" i="42"/>
  <c r="Y34" i="42"/>
  <c r="X34" i="42"/>
  <c r="P34" i="42"/>
  <c r="O34" i="42"/>
  <c r="K34" i="42"/>
  <c r="J34" i="42"/>
  <c r="F34" i="42"/>
  <c r="E34" i="42"/>
  <c r="D34" i="42"/>
  <c r="AI33" i="42"/>
  <c r="AH33" i="42"/>
  <c r="AD33" i="42"/>
  <c r="AC33" i="42"/>
  <c r="Y33" i="42"/>
  <c r="X33" i="42"/>
  <c r="P33" i="42"/>
  <c r="O33" i="42"/>
  <c r="K33" i="42"/>
  <c r="J33" i="42"/>
  <c r="D33" i="42"/>
  <c r="AI32" i="42"/>
  <c r="AH32" i="42"/>
  <c r="AD32" i="42"/>
  <c r="AC32" i="42"/>
  <c r="Y32" i="42"/>
  <c r="X32" i="42"/>
  <c r="T32" i="42"/>
  <c r="S32" i="42"/>
  <c r="P32" i="42"/>
  <c r="O32" i="42"/>
  <c r="K32" i="42"/>
  <c r="J32" i="42"/>
  <c r="F32" i="42"/>
  <c r="E32" i="42"/>
  <c r="A32" i="42"/>
  <c r="AI31" i="42"/>
  <c r="AH31" i="42"/>
  <c r="AD31" i="42"/>
  <c r="AC31" i="42"/>
  <c r="Y31" i="42"/>
  <c r="X31" i="42"/>
  <c r="T31" i="42"/>
  <c r="S31" i="42"/>
  <c r="P31" i="42"/>
  <c r="O31" i="42"/>
  <c r="N31" i="42"/>
  <c r="K31" i="42"/>
  <c r="J31" i="42"/>
  <c r="F31" i="42"/>
  <c r="E31" i="42"/>
  <c r="A31" i="42"/>
  <c r="AI30" i="42"/>
  <c r="AH30" i="42"/>
  <c r="AD30" i="42"/>
  <c r="AC30" i="42"/>
  <c r="Y30" i="42"/>
  <c r="X30" i="42"/>
  <c r="T30" i="42"/>
  <c r="S30" i="42"/>
  <c r="O30" i="42"/>
  <c r="K30" i="42"/>
  <c r="J30" i="42"/>
  <c r="F30" i="42"/>
  <c r="E30" i="42"/>
  <c r="A30" i="42"/>
  <c r="AI29" i="42"/>
  <c r="AH29" i="42"/>
  <c r="AD29" i="42"/>
  <c r="AC29" i="42"/>
  <c r="Y29" i="42"/>
  <c r="T29" i="42"/>
  <c r="S29" i="42"/>
  <c r="P29" i="42"/>
  <c r="O29" i="42"/>
  <c r="K29" i="42"/>
  <c r="J29" i="42"/>
  <c r="F29" i="42"/>
  <c r="E29" i="42"/>
  <c r="D29" i="42"/>
  <c r="A29" i="42"/>
  <c r="AI28" i="42"/>
  <c r="AH28" i="42"/>
  <c r="AD28" i="42"/>
  <c r="AC28" i="42"/>
  <c r="Y28" i="42"/>
  <c r="X28" i="42"/>
  <c r="T28" i="42"/>
  <c r="P28" i="42"/>
  <c r="O28" i="42"/>
  <c r="K28" i="42"/>
  <c r="J28" i="42"/>
  <c r="D28" i="42"/>
  <c r="A28" i="42"/>
  <c r="AI27" i="42"/>
  <c r="AH27" i="42"/>
  <c r="AD27" i="42"/>
  <c r="AC27" i="42"/>
  <c r="Y27" i="42"/>
  <c r="X27" i="42"/>
  <c r="T27" i="42"/>
  <c r="S27" i="42"/>
  <c r="P27" i="42"/>
  <c r="O27" i="42"/>
  <c r="K27" i="42"/>
  <c r="J27" i="42"/>
  <c r="F27" i="42"/>
  <c r="E27" i="42"/>
  <c r="A27" i="42"/>
  <c r="AI26" i="42"/>
  <c r="AH26" i="42"/>
  <c r="AD26" i="42"/>
  <c r="AC26" i="42"/>
  <c r="Y26" i="42"/>
  <c r="X26" i="42"/>
  <c r="T26" i="42"/>
  <c r="S26" i="42"/>
  <c r="P26" i="42"/>
  <c r="O26" i="42"/>
  <c r="K26" i="42"/>
  <c r="J26" i="42"/>
  <c r="F26" i="42"/>
  <c r="E26" i="42"/>
  <c r="A26" i="42"/>
  <c r="AI25" i="42"/>
  <c r="AH25" i="42"/>
  <c r="AD25" i="42"/>
  <c r="AC25" i="42"/>
  <c r="Y25" i="42"/>
  <c r="X25" i="42"/>
  <c r="T25" i="42"/>
  <c r="S25" i="42"/>
  <c r="P25" i="42"/>
  <c r="O25" i="42"/>
  <c r="K25" i="42"/>
  <c r="J25" i="42"/>
  <c r="F25" i="42"/>
  <c r="E25" i="42"/>
  <c r="A25" i="42"/>
  <c r="AI24" i="42"/>
  <c r="AH24" i="42"/>
  <c r="AD24" i="42"/>
  <c r="AC24" i="42"/>
  <c r="Y24" i="42"/>
  <c r="X24" i="42"/>
  <c r="T24" i="42"/>
  <c r="S24" i="42"/>
  <c r="P24" i="42"/>
  <c r="O24" i="42"/>
  <c r="N24" i="42"/>
  <c r="K24" i="42"/>
  <c r="J24" i="42"/>
  <c r="F24" i="42"/>
  <c r="E24" i="42"/>
  <c r="A24" i="42"/>
  <c r="AI23" i="42"/>
  <c r="AH23" i="42"/>
  <c r="AD23" i="42"/>
  <c r="AC23" i="42"/>
  <c r="Y23" i="42"/>
  <c r="X23" i="42"/>
  <c r="T23" i="42"/>
  <c r="S23" i="42"/>
  <c r="O23" i="42"/>
  <c r="K23" i="42"/>
  <c r="J23" i="42"/>
  <c r="F23" i="42"/>
  <c r="E23" i="42"/>
  <c r="A23" i="42"/>
  <c r="AI22" i="42"/>
  <c r="AH22" i="42"/>
  <c r="AD22" i="42"/>
  <c r="AC22" i="42"/>
  <c r="Y22" i="42"/>
  <c r="X22" i="42"/>
  <c r="T22" i="42"/>
  <c r="S22" i="42"/>
  <c r="P22" i="42"/>
  <c r="O22" i="42"/>
  <c r="K22" i="42"/>
  <c r="J22" i="42"/>
  <c r="I22" i="42"/>
  <c r="F22" i="42"/>
  <c r="E22" i="42"/>
  <c r="D22" i="42"/>
  <c r="A22" i="42"/>
  <c r="AI21" i="42"/>
  <c r="AH21" i="42"/>
  <c r="AD21" i="42"/>
  <c r="AC21" i="42"/>
  <c r="Y21" i="42"/>
  <c r="X21" i="42"/>
  <c r="T21" i="42"/>
  <c r="S21" i="42"/>
  <c r="P21" i="42"/>
  <c r="O21" i="42"/>
  <c r="J21" i="42"/>
  <c r="D21" i="42"/>
  <c r="A21" i="42"/>
  <c r="AI20" i="42"/>
  <c r="AD20" i="42"/>
  <c r="AC20" i="42"/>
  <c r="Y20" i="42"/>
  <c r="X20" i="42"/>
  <c r="T20" i="42"/>
  <c r="S20" i="42"/>
  <c r="P20" i="42"/>
  <c r="O20" i="42"/>
  <c r="K20" i="42"/>
  <c r="J20" i="42"/>
  <c r="F20" i="42"/>
  <c r="E20" i="42"/>
  <c r="A20" i="42"/>
  <c r="AI19" i="42"/>
  <c r="AH19" i="42"/>
  <c r="AD19" i="42"/>
  <c r="AC19" i="42"/>
  <c r="Y19" i="42"/>
  <c r="X19" i="42"/>
  <c r="T19" i="42"/>
  <c r="S19" i="42"/>
  <c r="P19" i="42"/>
  <c r="O19" i="42"/>
  <c r="K19" i="42"/>
  <c r="J19" i="42"/>
  <c r="F19" i="42"/>
  <c r="E19" i="42"/>
  <c r="AI18" i="42"/>
  <c r="AH18" i="42"/>
  <c r="AD18" i="42"/>
  <c r="AC18" i="42"/>
  <c r="Y18" i="42"/>
  <c r="X18" i="42"/>
  <c r="T18" i="42"/>
  <c r="S18" i="42"/>
  <c r="P18" i="42"/>
  <c r="O18" i="42"/>
  <c r="K18" i="42"/>
  <c r="J18" i="42"/>
  <c r="F18" i="42"/>
  <c r="E18" i="42"/>
  <c r="AI17" i="42"/>
  <c r="AH17" i="42"/>
  <c r="AD17" i="42"/>
  <c r="AC17" i="42"/>
  <c r="Y17" i="42"/>
  <c r="T17" i="42"/>
  <c r="S17" i="42"/>
  <c r="P17" i="42"/>
  <c r="O17" i="42"/>
  <c r="N17" i="42"/>
  <c r="K17" i="42"/>
  <c r="J17" i="42"/>
  <c r="F17" i="42"/>
  <c r="E17" i="42"/>
  <c r="AI16" i="42"/>
  <c r="AH16" i="42"/>
  <c r="AD16" i="42"/>
  <c r="AC16" i="42"/>
  <c r="Y16" i="42"/>
  <c r="X16" i="42"/>
  <c r="T16" i="42"/>
  <c r="S16" i="42"/>
  <c r="O16" i="42"/>
  <c r="K16" i="42"/>
  <c r="J16" i="42"/>
  <c r="F16" i="42"/>
  <c r="E16" i="42"/>
  <c r="A16" i="42"/>
  <c r="AI15" i="42"/>
  <c r="AH15" i="42"/>
  <c r="AD15" i="42"/>
  <c r="AC15" i="42"/>
  <c r="Y15" i="42"/>
  <c r="X15" i="42"/>
  <c r="T15" i="42"/>
  <c r="S15" i="42"/>
  <c r="P15" i="42"/>
  <c r="O15" i="42"/>
  <c r="K15" i="42"/>
  <c r="J15" i="42"/>
  <c r="F15" i="42"/>
  <c r="E15" i="42"/>
  <c r="A15" i="42"/>
  <c r="AI14" i="42"/>
  <c r="AH14" i="42"/>
  <c r="AD14" i="42"/>
  <c r="AC14" i="42"/>
  <c r="Y14" i="42"/>
  <c r="X14" i="42"/>
  <c r="T14" i="42"/>
  <c r="S14" i="42"/>
  <c r="P14" i="42"/>
  <c r="O14" i="42"/>
  <c r="K14" i="42"/>
  <c r="J14" i="42"/>
  <c r="F14" i="42"/>
  <c r="E14" i="42"/>
  <c r="D14" i="42"/>
  <c r="A14" i="42"/>
  <c r="AI13" i="42"/>
  <c r="AH13" i="42"/>
  <c r="AD13" i="42"/>
  <c r="AC13" i="42"/>
  <c r="Y13" i="42"/>
  <c r="X13" i="42"/>
  <c r="T13" i="42"/>
  <c r="S13" i="42"/>
  <c r="P13" i="42"/>
  <c r="O13" i="42"/>
  <c r="K13" i="42"/>
  <c r="J13" i="42"/>
  <c r="D13" i="42"/>
  <c r="A13" i="42"/>
  <c r="AI12" i="42"/>
  <c r="AH12" i="42"/>
  <c r="AD12" i="42"/>
  <c r="AC12" i="42"/>
  <c r="Y12" i="42"/>
  <c r="X12" i="42"/>
  <c r="T12" i="42"/>
  <c r="S12" i="42"/>
  <c r="P12" i="42"/>
  <c r="O12" i="42"/>
  <c r="K12" i="42"/>
  <c r="J12" i="42"/>
  <c r="I12" i="42"/>
  <c r="F12" i="42"/>
  <c r="E12" i="42"/>
  <c r="A12" i="42"/>
  <c r="AI11" i="42"/>
  <c r="AH11" i="42"/>
  <c r="AD11" i="42"/>
  <c r="AC11" i="42"/>
  <c r="Y11" i="42"/>
  <c r="X11" i="42"/>
  <c r="T11" i="42"/>
  <c r="S11" i="42"/>
  <c r="P11" i="42"/>
  <c r="O11" i="42"/>
  <c r="J11" i="42"/>
  <c r="F11" i="42"/>
  <c r="E11" i="42"/>
  <c r="B6" i="42"/>
  <c r="A11" i="42"/>
  <c r="AI10" i="42"/>
  <c r="AH10" i="42"/>
  <c r="AD10" i="42"/>
  <c r="AC10" i="42"/>
  <c r="Y10" i="42"/>
  <c r="X10" i="42"/>
  <c r="T10" i="42"/>
  <c r="P10" i="42"/>
  <c r="O10" i="42"/>
  <c r="N10" i="42"/>
  <c r="K10" i="42"/>
  <c r="J10" i="42"/>
  <c r="F10" i="42"/>
  <c r="E10" i="42"/>
  <c r="AI9" i="42"/>
  <c r="AH9" i="42"/>
  <c r="AD9" i="42"/>
  <c r="AC9" i="42"/>
  <c r="Y9" i="42"/>
  <c r="X9" i="42"/>
  <c r="T9" i="42"/>
  <c r="S9" i="42"/>
  <c r="O9" i="42"/>
  <c r="K9" i="42"/>
  <c r="J9" i="42"/>
  <c r="F9" i="42"/>
  <c r="E9" i="42"/>
  <c r="AI8" i="42"/>
  <c r="AH8" i="42"/>
  <c r="AD8" i="42"/>
  <c r="AC8" i="42"/>
  <c r="Y8" i="42"/>
  <c r="X8" i="42"/>
  <c r="T8" i="42"/>
  <c r="S8" i="42"/>
  <c r="P8" i="42"/>
  <c r="O8" i="42"/>
  <c r="K8" i="42"/>
  <c r="J8" i="42"/>
  <c r="F8" i="42"/>
  <c r="E8" i="42"/>
  <c r="AI7" i="42"/>
  <c r="AH7" i="42"/>
  <c r="AD7" i="42"/>
  <c r="AC7" i="42"/>
  <c r="Y7" i="42"/>
  <c r="X7" i="42"/>
  <c r="T7" i="42"/>
  <c r="S7" i="42"/>
  <c r="P7" i="42"/>
  <c r="O7" i="42"/>
  <c r="K7" i="42"/>
  <c r="J7" i="42"/>
  <c r="F7" i="42"/>
  <c r="E7" i="42"/>
  <c r="AI6" i="42"/>
  <c r="AH6" i="42"/>
  <c r="AD6" i="42"/>
  <c r="AC6" i="42"/>
  <c r="Y6" i="42"/>
  <c r="X6" i="42"/>
  <c r="T6" i="42"/>
  <c r="S6" i="42"/>
  <c r="P6" i="42"/>
  <c r="O6" i="42"/>
  <c r="K6" i="42"/>
  <c r="J6" i="42"/>
  <c r="F6" i="42"/>
  <c r="E6" i="42"/>
  <c r="AI5" i="42"/>
  <c r="AH5" i="42"/>
  <c r="AD5" i="42"/>
  <c r="AC5" i="42"/>
  <c r="Y5" i="42"/>
  <c r="X5" i="42"/>
  <c r="T5" i="42"/>
  <c r="S5" i="42"/>
  <c r="P5" i="42"/>
  <c r="O5" i="42"/>
  <c r="K5" i="42"/>
  <c r="J5" i="42"/>
  <c r="F5" i="42"/>
  <c r="E5" i="42"/>
  <c r="AI4" i="42"/>
  <c r="AH4" i="42"/>
  <c r="AD4" i="42"/>
  <c r="AC4" i="42"/>
  <c r="Y4" i="42"/>
  <c r="X4" i="42"/>
  <c r="T4" i="42"/>
  <c r="S4" i="42"/>
  <c r="P4" i="42"/>
  <c r="O4" i="42"/>
  <c r="N4" i="42"/>
  <c r="K4" i="42"/>
  <c r="J4" i="42"/>
  <c r="I4" i="42"/>
  <c r="F4" i="42"/>
  <c r="E4" i="42"/>
  <c r="D4" i="42"/>
  <c r="AI3" i="42"/>
  <c r="AD3" i="42"/>
  <c r="Y3" i="42"/>
  <c r="T3" i="42"/>
  <c r="O3" i="42"/>
  <c r="J3" i="42"/>
  <c r="D3" i="42"/>
  <c r="A1" i="42"/>
  <c r="T70" i="41"/>
  <c r="S70" i="41"/>
  <c r="T69" i="41"/>
  <c r="S69" i="41"/>
  <c r="T68" i="41"/>
  <c r="S68" i="41"/>
  <c r="T67" i="41"/>
  <c r="S67" i="41"/>
  <c r="T66" i="41"/>
  <c r="T65" i="41"/>
  <c r="S65" i="41"/>
  <c r="AD64" i="41"/>
  <c r="AC64" i="41"/>
  <c r="T64" i="41"/>
  <c r="S64" i="41"/>
  <c r="AD63" i="41"/>
  <c r="AC63" i="41"/>
  <c r="T63" i="41"/>
  <c r="S63" i="41"/>
  <c r="AD62" i="41"/>
  <c r="AC62" i="41"/>
  <c r="T62" i="41"/>
  <c r="S62" i="41"/>
  <c r="K62" i="41"/>
  <c r="J62" i="41"/>
  <c r="AD61" i="41"/>
  <c r="AC61" i="41"/>
  <c r="T61" i="41"/>
  <c r="K61" i="41"/>
  <c r="J61" i="41"/>
  <c r="AD60" i="41"/>
  <c r="AC60" i="41"/>
  <c r="T60" i="41"/>
  <c r="S60" i="41"/>
  <c r="K60" i="41"/>
  <c r="J60" i="41"/>
  <c r="AD59" i="41"/>
  <c r="AC59" i="41"/>
  <c r="Y59" i="41"/>
  <c r="X59" i="41"/>
  <c r="T59" i="41"/>
  <c r="S59" i="41"/>
  <c r="K59" i="41"/>
  <c r="J59" i="41"/>
  <c r="AI58" i="41"/>
  <c r="AH58" i="41"/>
  <c r="AD58" i="41"/>
  <c r="AC58" i="41"/>
  <c r="Y58" i="41"/>
  <c r="X58" i="41"/>
  <c r="T58" i="41"/>
  <c r="S58" i="41"/>
  <c r="K58" i="41"/>
  <c r="J58" i="41"/>
  <c r="AI57" i="41"/>
  <c r="AH57" i="41"/>
  <c r="AD57" i="41"/>
  <c r="AC57" i="41"/>
  <c r="Y57" i="41"/>
  <c r="X57" i="41"/>
  <c r="T57" i="41"/>
  <c r="S57" i="41"/>
  <c r="K57" i="41"/>
  <c r="J57" i="41"/>
  <c r="AI56" i="41"/>
  <c r="AH56" i="41"/>
  <c r="AD56" i="41"/>
  <c r="AC56" i="41"/>
  <c r="Y56" i="41"/>
  <c r="X56" i="41"/>
  <c r="T56" i="41"/>
  <c r="S56" i="41"/>
  <c r="K56" i="41"/>
  <c r="J56" i="41"/>
  <c r="AI55" i="41"/>
  <c r="AH55" i="41"/>
  <c r="AD55" i="41"/>
  <c r="AC55" i="41"/>
  <c r="Y55" i="41"/>
  <c r="X55" i="41"/>
  <c r="T55" i="41"/>
  <c r="P55" i="41"/>
  <c r="O55" i="41"/>
  <c r="K55" i="41"/>
  <c r="J55" i="41"/>
  <c r="AI54" i="41"/>
  <c r="AH54" i="41"/>
  <c r="AD54" i="41"/>
  <c r="AC54" i="41"/>
  <c r="Y54" i="41"/>
  <c r="X54" i="41"/>
  <c r="T54" i="41"/>
  <c r="S54" i="41"/>
  <c r="P54" i="41"/>
  <c r="O54" i="41"/>
  <c r="K54" i="41"/>
  <c r="J54" i="41"/>
  <c r="AI53" i="41"/>
  <c r="AH53" i="41"/>
  <c r="AD53" i="41"/>
  <c r="AC53" i="41"/>
  <c r="Y53" i="41"/>
  <c r="X53" i="41"/>
  <c r="T53" i="41"/>
  <c r="S53" i="41"/>
  <c r="P53" i="41"/>
  <c r="O53" i="41"/>
  <c r="K53" i="41"/>
  <c r="J53" i="41"/>
  <c r="AI52" i="41"/>
  <c r="AH52" i="41"/>
  <c r="AD52" i="41"/>
  <c r="AC52" i="41"/>
  <c r="Y52" i="41"/>
  <c r="X52" i="41"/>
  <c r="T52" i="41"/>
  <c r="S52" i="41"/>
  <c r="P52" i="41"/>
  <c r="O52" i="41"/>
  <c r="K52" i="41"/>
  <c r="J52" i="41"/>
  <c r="AI51" i="41"/>
  <c r="AH51" i="41"/>
  <c r="AD51" i="41"/>
  <c r="AC51" i="41"/>
  <c r="Y51" i="41"/>
  <c r="X51" i="41"/>
  <c r="T51" i="41"/>
  <c r="S51" i="41"/>
  <c r="P51" i="41"/>
  <c r="O51" i="41"/>
  <c r="N51" i="41"/>
  <c r="K51" i="41"/>
  <c r="J51" i="41"/>
  <c r="AI50" i="41"/>
  <c r="AH50" i="41"/>
  <c r="AD50" i="41"/>
  <c r="AC50" i="41"/>
  <c r="Y50" i="41"/>
  <c r="X50" i="41"/>
  <c r="T50" i="41"/>
  <c r="S50" i="41"/>
  <c r="O50" i="41"/>
  <c r="K50" i="41"/>
  <c r="J50" i="41"/>
  <c r="AI49" i="41"/>
  <c r="AH49" i="41"/>
  <c r="AD49" i="41"/>
  <c r="AC49" i="41"/>
  <c r="Y49" i="41"/>
  <c r="X49" i="41"/>
  <c r="T49" i="41"/>
  <c r="P49" i="41"/>
  <c r="O49" i="41"/>
  <c r="K49" i="41"/>
  <c r="J49" i="41"/>
  <c r="I49" i="41"/>
  <c r="AI48" i="41"/>
  <c r="AH48" i="41"/>
  <c r="AD48" i="41"/>
  <c r="AC48" i="41"/>
  <c r="Y48" i="41"/>
  <c r="X48" i="41"/>
  <c r="T48" i="41"/>
  <c r="S48" i="41"/>
  <c r="P48" i="41"/>
  <c r="O48" i="41"/>
  <c r="J48" i="41"/>
  <c r="AI47" i="41"/>
  <c r="AH47" i="41"/>
  <c r="AD47" i="41"/>
  <c r="AC47" i="41"/>
  <c r="Y47" i="41"/>
  <c r="X47" i="41"/>
  <c r="T47" i="41"/>
  <c r="S47" i="41"/>
  <c r="P47" i="41"/>
  <c r="O47" i="41"/>
  <c r="K47" i="41"/>
  <c r="J47" i="41"/>
  <c r="F47" i="41"/>
  <c r="E47" i="41"/>
  <c r="AI46" i="41"/>
  <c r="AH46" i="41"/>
  <c r="AD46" i="41"/>
  <c r="AC46" i="41"/>
  <c r="Y46" i="41"/>
  <c r="X46" i="41"/>
  <c r="T46" i="41"/>
  <c r="S46" i="41"/>
  <c r="P46" i="41"/>
  <c r="O46" i="41"/>
  <c r="K46" i="41"/>
  <c r="J46" i="41"/>
  <c r="F46" i="41"/>
  <c r="E46" i="41"/>
  <c r="AI45" i="41"/>
  <c r="AH45" i="41"/>
  <c r="AD45" i="41"/>
  <c r="AC45" i="41"/>
  <c r="Y45" i="41"/>
  <c r="X45" i="41"/>
  <c r="T45" i="41"/>
  <c r="S45" i="41"/>
  <c r="P45" i="41"/>
  <c r="O45" i="41"/>
  <c r="K45" i="41"/>
  <c r="J45" i="41"/>
  <c r="F45" i="41"/>
  <c r="E45" i="41"/>
  <c r="AI44" i="41"/>
  <c r="AH44" i="41"/>
  <c r="AD44" i="41"/>
  <c r="AC44" i="41"/>
  <c r="Y44" i="41"/>
  <c r="X44" i="41"/>
  <c r="T44" i="41"/>
  <c r="S44" i="41"/>
  <c r="P44" i="41"/>
  <c r="O44" i="41"/>
  <c r="K44" i="41"/>
  <c r="J44" i="41"/>
  <c r="F44" i="41"/>
  <c r="E44" i="41"/>
  <c r="AI43" i="41"/>
  <c r="AH43" i="41"/>
  <c r="AD43" i="41"/>
  <c r="AC43" i="41"/>
  <c r="Y43" i="41"/>
  <c r="X43" i="41"/>
  <c r="T43" i="41"/>
  <c r="P43" i="41"/>
  <c r="O43" i="41"/>
  <c r="N43" i="41"/>
  <c r="K43" i="41"/>
  <c r="J43" i="41"/>
  <c r="F43" i="41"/>
  <c r="E43" i="41"/>
  <c r="AI42" i="41"/>
  <c r="AH42" i="41"/>
  <c r="AD42" i="41"/>
  <c r="AC42" i="41"/>
  <c r="Y42" i="41"/>
  <c r="X42" i="41"/>
  <c r="T42" i="41"/>
  <c r="S42" i="41"/>
  <c r="O42" i="41"/>
  <c r="K42" i="41"/>
  <c r="J42" i="41"/>
  <c r="I42" i="41"/>
  <c r="F42" i="41"/>
  <c r="E42" i="41"/>
  <c r="D42" i="41"/>
  <c r="AI41" i="41"/>
  <c r="AH41" i="41"/>
  <c r="AD41" i="41"/>
  <c r="AC41" i="41"/>
  <c r="Y41" i="41"/>
  <c r="X41" i="41"/>
  <c r="T41" i="41"/>
  <c r="S41" i="41"/>
  <c r="P41" i="41"/>
  <c r="O41" i="41"/>
  <c r="J41" i="41"/>
  <c r="D41" i="41"/>
  <c r="AI40" i="41"/>
  <c r="AH40" i="41"/>
  <c r="AD40" i="41"/>
  <c r="AC40" i="41"/>
  <c r="Y40" i="41"/>
  <c r="X40" i="41"/>
  <c r="T40" i="41"/>
  <c r="S40" i="41"/>
  <c r="P40" i="41"/>
  <c r="O40" i="41"/>
  <c r="K40" i="41"/>
  <c r="J40" i="41"/>
  <c r="F40" i="41"/>
  <c r="E40" i="41"/>
  <c r="AI39" i="41"/>
  <c r="AH39" i="41"/>
  <c r="AD39" i="41"/>
  <c r="AC39" i="41"/>
  <c r="Y39" i="41"/>
  <c r="X39" i="41"/>
  <c r="T39" i="41"/>
  <c r="S39" i="41"/>
  <c r="P39" i="41"/>
  <c r="O39" i="41"/>
  <c r="K39" i="41"/>
  <c r="J39" i="41"/>
  <c r="F39" i="41"/>
  <c r="E39" i="41"/>
  <c r="AI38" i="41"/>
  <c r="AD38" i="41"/>
  <c r="Y38" i="41"/>
  <c r="X38" i="41"/>
  <c r="T38" i="41"/>
  <c r="P38" i="41"/>
  <c r="O38" i="41"/>
  <c r="N38" i="41"/>
  <c r="K38" i="41"/>
  <c r="J38" i="41"/>
  <c r="F38" i="41"/>
  <c r="E38" i="41"/>
  <c r="AI37" i="41"/>
  <c r="AH37" i="41"/>
  <c r="AD37" i="41"/>
  <c r="AC37" i="41"/>
  <c r="Y37" i="41"/>
  <c r="X37" i="41"/>
  <c r="O37" i="41"/>
  <c r="K37" i="41"/>
  <c r="J37" i="41"/>
  <c r="F37" i="41"/>
  <c r="E37" i="41"/>
  <c r="AI36" i="41"/>
  <c r="AH36" i="41"/>
  <c r="AD36" i="41"/>
  <c r="AC36" i="41"/>
  <c r="Y36" i="41"/>
  <c r="X36" i="41"/>
  <c r="P36" i="41"/>
  <c r="O36" i="41"/>
  <c r="K36" i="41"/>
  <c r="J36" i="41"/>
  <c r="F36" i="41"/>
  <c r="E36" i="41"/>
  <c r="AI35" i="41"/>
  <c r="AH35" i="41"/>
  <c r="AD35" i="41"/>
  <c r="AC35" i="41"/>
  <c r="Y35" i="41"/>
  <c r="X35" i="41"/>
  <c r="P35" i="41"/>
  <c r="O35" i="41"/>
  <c r="K35" i="41"/>
  <c r="J35" i="41"/>
  <c r="F35" i="41"/>
  <c r="E35" i="41"/>
  <c r="AI34" i="41"/>
  <c r="AH34" i="41"/>
  <c r="AD34" i="41"/>
  <c r="AC34" i="41"/>
  <c r="Y34" i="41"/>
  <c r="X34" i="41"/>
  <c r="P34" i="41"/>
  <c r="O34" i="41"/>
  <c r="K34" i="41"/>
  <c r="J34" i="41"/>
  <c r="F34" i="41"/>
  <c r="E34" i="41"/>
  <c r="D34" i="41"/>
  <c r="AI33" i="41"/>
  <c r="AH33" i="41"/>
  <c r="AD33" i="41"/>
  <c r="AC33" i="41"/>
  <c r="Y33" i="41"/>
  <c r="X33" i="41"/>
  <c r="P33" i="41"/>
  <c r="O33" i="41"/>
  <c r="K33" i="41"/>
  <c r="J33" i="41"/>
  <c r="D33" i="41"/>
  <c r="AI32" i="41"/>
  <c r="AH32" i="41"/>
  <c r="AD32" i="41"/>
  <c r="AC32" i="41"/>
  <c r="Y32" i="41"/>
  <c r="X32" i="41"/>
  <c r="T32" i="41"/>
  <c r="S32" i="41"/>
  <c r="P32" i="41"/>
  <c r="O32" i="41"/>
  <c r="K32" i="41"/>
  <c r="J32" i="41"/>
  <c r="F32" i="41"/>
  <c r="E32" i="41"/>
  <c r="A32" i="41"/>
  <c r="AI31" i="41"/>
  <c r="AH31" i="41"/>
  <c r="AD31" i="41"/>
  <c r="AC31" i="41"/>
  <c r="Y31" i="41"/>
  <c r="X31" i="41"/>
  <c r="T31" i="41"/>
  <c r="S31" i="41"/>
  <c r="P31" i="41"/>
  <c r="O31" i="41"/>
  <c r="N31" i="41"/>
  <c r="K31" i="41"/>
  <c r="J31" i="41"/>
  <c r="F31" i="41"/>
  <c r="E31" i="41"/>
  <c r="A31" i="41"/>
  <c r="AI30" i="41"/>
  <c r="AH30" i="41"/>
  <c r="AD30" i="41"/>
  <c r="AC30" i="41"/>
  <c r="Y30" i="41"/>
  <c r="X30" i="41"/>
  <c r="T30" i="41"/>
  <c r="S30" i="41"/>
  <c r="O30" i="41"/>
  <c r="K30" i="41"/>
  <c r="J30" i="41"/>
  <c r="F30" i="41"/>
  <c r="E30" i="41"/>
  <c r="A30" i="41"/>
  <c r="AI29" i="41"/>
  <c r="AH29" i="41"/>
  <c r="AD29" i="41"/>
  <c r="AC29" i="41"/>
  <c r="Y29" i="41"/>
  <c r="T29" i="41"/>
  <c r="S29" i="41"/>
  <c r="P29" i="41"/>
  <c r="O29" i="41"/>
  <c r="K29" i="41"/>
  <c r="J29" i="41"/>
  <c r="F29" i="41"/>
  <c r="E29" i="41"/>
  <c r="D29" i="41"/>
  <c r="A29" i="41"/>
  <c r="AI28" i="41"/>
  <c r="AH28" i="41"/>
  <c r="AD28" i="41"/>
  <c r="AC28" i="41"/>
  <c r="Y28" i="41"/>
  <c r="X28" i="41"/>
  <c r="T28" i="41"/>
  <c r="P28" i="41"/>
  <c r="O28" i="41"/>
  <c r="K28" i="41"/>
  <c r="J28" i="41"/>
  <c r="D28" i="41"/>
  <c r="A28" i="41"/>
  <c r="AI27" i="41"/>
  <c r="AH27" i="41"/>
  <c r="AD27" i="41"/>
  <c r="AC27" i="41"/>
  <c r="Y27" i="41"/>
  <c r="X27" i="41"/>
  <c r="T27" i="41"/>
  <c r="S27" i="41"/>
  <c r="P27" i="41"/>
  <c r="O27" i="41"/>
  <c r="K27" i="41"/>
  <c r="J27" i="41"/>
  <c r="F27" i="41"/>
  <c r="E27" i="41"/>
  <c r="A27" i="41"/>
  <c r="AI26" i="41"/>
  <c r="AH26" i="41"/>
  <c r="AD26" i="41"/>
  <c r="AC26" i="41"/>
  <c r="Y26" i="41"/>
  <c r="X26" i="41"/>
  <c r="T26" i="41"/>
  <c r="S26" i="41"/>
  <c r="P26" i="41"/>
  <c r="O26" i="41"/>
  <c r="K26" i="41"/>
  <c r="J26" i="41"/>
  <c r="F26" i="41"/>
  <c r="E26" i="41"/>
  <c r="A26" i="41"/>
  <c r="AI25" i="41"/>
  <c r="AH25" i="41"/>
  <c r="AD25" i="41"/>
  <c r="AC25" i="41"/>
  <c r="Y25" i="41"/>
  <c r="X25" i="41"/>
  <c r="T25" i="41"/>
  <c r="S25" i="41"/>
  <c r="P25" i="41"/>
  <c r="O25" i="41"/>
  <c r="K25" i="41"/>
  <c r="J25" i="41"/>
  <c r="F25" i="41"/>
  <c r="E25" i="41"/>
  <c r="A25" i="41"/>
  <c r="AI24" i="41"/>
  <c r="AH24" i="41"/>
  <c r="AD24" i="41"/>
  <c r="AC24" i="41"/>
  <c r="Y24" i="41"/>
  <c r="X24" i="41"/>
  <c r="T24" i="41"/>
  <c r="S24" i="41"/>
  <c r="P24" i="41"/>
  <c r="O24" i="41"/>
  <c r="N24" i="41"/>
  <c r="K24" i="41"/>
  <c r="J24" i="41"/>
  <c r="F24" i="41"/>
  <c r="E24" i="41"/>
  <c r="A24" i="41"/>
  <c r="AI23" i="41"/>
  <c r="AH23" i="41"/>
  <c r="AD23" i="41"/>
  <c r="AC23" i="41"/>
  <c r="Y23" i="41"/>
  <c r="X23" i="41"/>
  <c r="T23" i="41"/>
  <c r="S23" i="41"/>
  <c r="O23" i="41"/>
  <c r="K23" i="41"/>
  <c r="J23" i="41"/>
  <c r="F23" i="41"/>
  <c r="E23" i="41"/>
  <c r="A23" i="41"/>
  <c r="AI22" i="41"/>
  <c r="AH22" i="41"/>
  <c r="AD22" i="41"/>
  <c r="AC22" i="41"/>
  <c r="Y22" i="41"/>
  <c r="X22" i="41"/>
  <c r="T22" i="41"/>
  <c r="S22" i="41"/>
  <c r="P22" i="41"/>
  <c r="O22" i="41"/>
  <c r="K22" i="41"/>
  <c r="J22" i="41"/>
  <c r="I22" i="41"/>
  <c r="F22" i="41"/>
  <c r="E22" i="41"/>
  <c r="D22" i="41"/>
  <c r="A22" i="41"/>
  <c r="AI21" i="41"/>
  <c r="AH21" i="41"/>
  <c r="AD21" i="41"/>
  <c r="AC21" i="41"/>
  <c r="Y21" i="41"/>
  <c r="X21" i="41"/>
  <c r="T21" i="41"/>
  <c r="S21" i="41"/>
  <c r="P21" i="41"/>
  <c r="O21" i="41"/>
  <c r="J21" i="41"/>
  <c r="D21" i="41"/>
  <c r="A21" i="41"/>
  <c r="AI20" i="41"/>
  <c r="AD20" i="41"/>
  <c r="AC20" i="41"/>
  <c r="Y20" i="41"/>
  <c r="X20" i="41"/>
  <c r="T20" i="41"/>
  <c r="S20" i="41"/>
  <c r="P20" i="41"/>
  <c r="O20" i="41"/>
  <c r="K20" i="41"/>
  <c r="J20" i="41"/>
  <c r="F20" i="41"/>
  <c r="E20" i="41"/>
  <c r="A20" i="41"/>
  <c r="AI19" i="41"/>
  <c r="AH19" i="41"/>
  <c r="AD19" i="41"/>
  <c r="AC19" i="41"/>
  <c r="Y19" i="41"/>
  <c r="X19" i="41"/>
  <c r="T19" i="41"/>
  <c r="S19" i="41"/>
  <c r="P19" i="41"/>
  <c r="O19" i="41"/>
  <c r="K19" i="41"/>
  <c r="J19" i="41"/>
  <c r="F19" i="41"/>
  <c r="E19" i="41"/>
  <c r="AI18" i="41"/>
  <c r="AH18" i="41"/>
  <c r="AD18" i="41"/>
  <c r="AC18" i="41"/>
  <c r="Y18" i="41"/>
  <c r="X18" i="41"/>
  <c r="T18" i="41"/>
  <c r="S18" i="41"/>
  <c r="P18" i="41"/>
  <c r="O18" i="41"/>
  <c r="K18" i="41"/>
  <c r="J18" i="41"/>
  <c r="F18" i="41"/>
  <c r="E18" i="41"/>
  <c r="AI17" i="41"/>
  <c r="AH17" i="41"/>
  <c r="AD17" i="41"/>
  <c r="AC17" i="41"/>
  <c r="Y17" i="41"/>
  <c r="T17" i="41"/>
  <c r="S17" i="41"/>
  <c r="P17" i="41"/>
  <c r="O17" i="41"/>
  <c r="N17" i="41"/>
  <c r="K17" i="41"/>
  <c r="J17" i="41"/>
  <c r="F17" i="41"/>
  <c r="E17" i="41"/>
  <c r="AI16" i="41"/>
  <c r="AH16" i="41"/>
  <c r="AD16" i="41"/>
  <c r="AC16" i="41"/>
  <c r="Y16" i="41"/>
  <c r="X16" i="41"/>
  <c r="T16" i="41"/>
  <c r="S16" i="41"/>
  <c r="O16" i="41"/>
  <c r="K16" i="41"/>
  <c r="J16" i="41"/>
  <c r="F16" i="41"/>
  <c r="E16" i="41"/>
  <c r="A16" i="41"/>
  <c r="AI15" i="41"/>
  <c r="AH15" i="41"/>
  <c r="AD15" i="41"/>
  <c r="AC15" i="41"/>
  <c r="Y15" i="41"/>
  <c r="X15" i="41"/>
  <c r="T15" i="41"/>
  <c r="S15" i="41"/>
  <c r="P15" i="41"/>
  <c r="O15" i="41"/>
  <c r="K15" i="41"/>
  <c r="J15" i="41"/>
  <c r="F15" i="41"/>
  <c r="E15" i="41"/>
  <c r="A15" i="41"/>
  <c r="AI14" i="41"/>
  <c r="AH14" i="41"/>
  <c r="AD14" i="41"/>
  <c r="AC14" i="41"/>
  <c r="Y14" i="41"/>
  <c r="X14" i="41"/>
  <c r="T14" i="41"/>
  <c r="S14" i="41"/>
  <c r="P14" i="41"/>
  <c r="O14" i="41"/>
  <c r="K14" i="41"/>
  <c r="J14" i="41"/>
  <c r="F14" i="41"/>
  <c r="E14" i="41"/>
  <c r="D14" i="41"/>
  <c r="A14" i="41"/>
  <c r="AI13" i="41"/>
  <c r="AH13" i="41"/>
  <c r="AD13" i="41"/>
  <c r="AC13" i="41"/>
  <c r="Y13" i="41"/>
  <c r="X13" i="41"/>
  <c r="T13" i="41"/>
  <c r="S13" i="41"/>
  <c r="P13" i="41"/>
  <c r="O13" i="41"/>
  <c r="K13" i="41"/>
  <c r="J13" i="41"/>
  <c r="D13" i="41"/>
  <c r="A13" i="41"/>
  <c r="AI12" i="41"/>
  <c r="AH12" i="41"/>
  <c r="AD12" i="41"/>
  <c r="AC12" i="41"/>
  <c r="Y12" i="41"/>
  <c r="X12" i="41"/>
  <c r="T12" i="41"/>
  <c r="S12" i="41"/>
  <c r="P12" i="41"/>
  <c r="O12" i="41"/>
  <c r="K12" i="41"/>
  <c r="J12" i="41"/>
  <c r="I12" i="41"/>
  <c r="F12" i="41"/>
  <c r="E12" i="41"/>
  <c r="B6" i="41"/>
  <c r="A12" i="41"/>
  <c r="AI11" i="41"/>
  <c r="AH11" i="41"/>
  <c r="AD11" i="41"/>
  <c r="AC11" i="41"/>
  <c r="Y11" i="41"/>
  <c r="X11" i="41"/>
  <c r="T11" i="41"/>
  <c r="S11" i="41"/>
  <c r="P11" i="41"/>
  <c r="O11" i="41"/>
  <c r="J11" i="41"/>
  <c r="F11" i="41"/>
  <c r="E11" i="41"/>
  <c r="A11" i="41"/>
  <c r="AI10" i="41"/>
  <c r="AH10" i="41"/>
  <c r="AD10" i="41"/>
  <c r="AC10" i="41"/>
  <c r="Y10" i="41"/>
  <c r="X10" i="41"/>
  <c r="T10" i="41"/>
  <c r="P10" i="41"/>
  <c r="O10" i="41"/>
  <c r="N10" i="41"/>
  <c r="K10" i="41"/>
  <c r="J10" i="41"/>
  <c r="F10" i="41"/>
  <c r="E10" i="41"/>
  <c r="AI9" i="41"/>
  <c r="AH9" i="41"/>
  <c r="AD9" i="41"/>
  <c r="AC9" i="41"/>
  <c r="Y9" i="41"/>
  <c r="X9" i="41"/>
  <c r="T9" i="41"/>
  <c r="S9" i="41"/>
  <c r="O9" i="41"/>
  <c r="K9" i="41"/>
  <c r="J9" i="41"/>
  <c r="F9" i="41"/>
  <c r="E9" i="41"/>
  <c r="AI8" i="41"/>
  <c r="AH8" i="41"/>
  <c r="AD8" i="41"/>
  <c r="AC8" i="41"/>
  <c r="Y8" i="41"/>
  <c r="X8" i="41"/>
  <c r="T8" i="41"/>
  <c r="S8" i="41"/>
  <c r="P8" i="41"/>
  <c r="O8" i="41"/>
  <c r="K8" i="41"/>
  <c r="J8" i="41"/>
  <c r="F8" i="41"/>
  <c r="E8" i="41"/>
  <c r="AI7" i="41"/>
  <c r="AH7" i="41"/>
  <c r="AD7" i="41"/>
  <c r="AC7" i="41"/>
  <c r="Y7" i="41"/>
  <c r="X7" i="41"/>
  <c r="T7" i="41"/>
  <c r="S7" i="41"/>
  <c r="P7" i="41"/>
  <c r="O7" i="41"/>
  <c r="K7" i="41"/>
  <c r="J7" i="41"/>
  <c r="F7" i="41"/>
  <c r="E7" i="41"/>
  <c r="AI6" i="41"/>
  <c r="AH6" i="41"/>
  <c r="AD6" i="41"/>
  <c r="AC6" i="41"/>
  <c r="Y6" i="41"/>
  <c r="X6" i="41"/>
  <c r="T6" i="41"/>
  <c r="S6" i="41"/>
  <c r="P6" i="41"/>
  <c r="O6" i="41"/>
  <c r="K6" i="41"/>
  <c r="J6" i="41"/>
  <c r="F6" i="41"/>
  <c r="E6" i="41"/>
  <c r="AI5" i="41"/>
  <c r="AH5" i="41"/>
  <c r="AD5" i="41"/>
  <c r="AC5" i="41"/>
  <c r="Y5" i="41"/>
  <c r="X5" i="41"/>
  <c r="T5" i="41"/>
  <c r="S5" i="41"/>
  <c r="P5" i="41"/>
  <c r="O5" i="41"/>
  <c r="K5" i="41"/>
  <c r="J5" i="41"/>
  <c r="F5" i="41"/>
  <c r="E5" i="41"/>
  <c r="AI4" i="41"/>
  <c r="AH4" i="41"/>
  <c r="AD4" i="41"/>
  <c r="AC4" i="41"/>
  <c r="Y4" i="41"/>
  <c r="X4" i="41"/>
  <c r="T4" i="41"/>
  <c r="S4" i="41"/>
  <c r="P4" i="41"/>
  <c r="O4" i="41"/>
  <c r="N4" i="41"/>
  <c r="K4" i="41"/>
  <c r="J4" i="41"/>
  <c r="I4" i="41"/>
  <c r="F4" i="41"/>
  <c r="E4" i="41"/>
  <c r="D4" i="41"/>
  <c r="AI3" i="41"/>
  <c r="AD3" i="41"/>
  <c r="Y3" i="41"/>
  <c r="T3" i="41"/>
  <c r="O3" i="41"/>
  <c r="J3" i="41"/>
  <c r="D3" i="41"/>
  <c r="A1" i="41"/>
  <c r="T70" i="40"/>
  <c r="S70" i="40"/>
  <c r="T69" i="40"/>
  <c r="S69" i="40"/>
  <c r="T68" i="40"/>
  <c r="S68" i="40"/>
  <c r="T67" i="40"/>
  <c r="S67" i="40"/>
  <c r="T66" i="40"/>
  <c r="T65" i="40"/>
  <c r="S65" i="40"/>
  <c r="AD64" i="40"/>
  <c r="AC64" i="40"/>
  <c r="T64" i="40"/>
  <c r="S64" i="40"/>
  <c r="AD63" i="40"/>
  <c r="AC63" i="40"/>
  <c r="T63" i="40"/>
  <c r="S63" i="40"/>
  <c r="AD62" i="40"/>
  <c r="AC62" i="40"/>
  <c r="T62" i="40"/>
  <c r="S62" i="40"/>
  <c r="K62" i="40"/>
  <c r="J62" i="40"/>
  <c r="AD61" i="40"/>
  <c r="AC61" i="40"/>
  <c r="T61" i="40"/>
  <c r="K61" i="40"/>
  <c r="J61" i="40"/>
  <c r="AD60" i="40"/>
  <c r="AC60" i="40"/>
  <c r="T60" i="40"/>
  <c r="S60" i="40"/>
  <c r="K60" i="40"/>
  <c r="J60" i="40"/>
  <c r="AD59" i="40"/>
  <c r="AC59" i="40"/>
  <c r="Y59" i="40"/>
  <c r="X59" i="40"/>
  <c r="T59" i="40"/>
  <c r="S59" i="40"/>
  <c r="K59" i="40"/>
  <c r="J59" i="40"/>
  <c r="AI58" i="40"/>
  <c r="AH58" i="40"/>
  <c r="AD58" i="40"/>
  <c r="AC58" i="40"/>
  <c r="Y58" i="40"/>
  <c r="X58" i="40"/>
  <c r="T58" i="40"/>
  <c r="S58" i="40"/>
  <c r="K58" i="40"/>
  <c r="J58" i="40"/>
  <c r="AI57" i="40"/>
  <c r="AH57" i="40"/>
  <c r="AD57" i="40"/>
  <c r="AC57" i="40"/>
  <c r="Y57" i="40"/>
  <c r="X57" i="40"/>
  <c r="T57" i="40"/>
  <c r="S57" i="40"/>
  <c r="K57" i="40"/>
  <c r="J57" i="40"/>
  <c r="AI56" i="40"/>
  <c r="AH56" i="40"/>
  <c r="AD56" i="40"/>
  <c r="AC56" i="40"/>
  <c r="Y56" i="40"/>
  <c r="X56" i="40"/>
  <c r="T56" i="40"/>
  <c r="S56" i="40"/>
  <c r="K56" i="40"/>
  <c r="J56" i="40"/>
  <c r="AI55" i="40"/>
  <c r="AH55" i="40"/>
  <c r="AD55" i="40"/>
  <c r="AC55" i="40"/>
  <c r="Y55" i="40"/>
  <c r="X55" i="40"/>
  <c r="T55" i="40"/>
  <c r="P55" i="40"/>
  <c r="O55" i="40"/>
  <c r="K55" i="40"/>
  <c r="J55" i="40"/>
  <c r="AI54" i="40"/>
  <c r="AH54" i="40"/>
  <c r="AD54" i="40"/>
  <c r="AC54" i="40"/>
  <c r="Y54" i="40"/>
  <c r="X54" i="40"/>
  <c r="T54" i="40"/>
  <c r="S54" i="40"/>
  <c r="P54" i="40"/>
  <c r="O54" i="40"/>
  <c r="K54" i="40"/>
  <c r="J54" i="40"/>
  <c r="AI53" i="40"/>
  <c r="AH53" i="40"/>
  <c r="AD53" i="40"/>
  <c r="AC53" i="40"/>
  <c r="Y53" i="40"/>
  <c r="X53" i="40"/>
  <c r="T53" i="40"/>
  <c r="S53" i="40"/>
  <c r="P53" i="40"/>
  <c r="O53" i="40"/>
  <c r="K53" i="40"/>
  <c r="J53" i="40"/>
  <c r="AI52" i="40"/>
  <c r="AH52" i="40"/>
  <c r="AD52" i="40"/>
  <c r="AC52" i="40"/>
  <c r="Y52" i="40"/>
  <c r="X52" i="40"/>
  <c r="T52" i="40"/>
  <c r="S52" i="40"/>
  <c r="P52" i="40"/>
  <c r="O52" i="40"/>
  <c r="K52" i="40"/>
  <c r="J52" i="40"/>
  <c r="AI51" i="40"/>
  <c r="AH51" i="40"/>
  <c r="AD51" i="40"/>
  <c r="AC51" i="40"/>
  <c r="Y51" i="40"/>
  <c r="X51" i="40"/>
  <c r="T51" i="40"/>
  <c r="S51" i="40"/>
  <c r="P51" i="40"/>
  <c r="O51" i="40"/>
  <c r="N51" i="40"/>
  <c r="K51" i="40"/>
  <c r="J51" i="40"/>
  <c r="AI50" i="40"/>
  <c r="AH50" i="40"/>
  <c r="AD50" i="40"/>
  <c r="AC50" i="40"/>
  <c r="Y50" i="40"/>
  <c r="X50" i="40"/>
  <c r="T50" i="40"/>
  <c r="S50" i="40"/>
  <c r="O50" i="40"/>
  <c r="K50" i="40"/>
  <c r="J50" i="40"/>
  <c r="AI49" i="40"/>
  <c r="AH49" i="40"/>
  <c r="AD49" i="40"/>
  <c r="AC49" i="40"/>
  <c r="Y49" i="40"/>
  <c r="X49" i="40"/>
  <c r="T49" i="40"/>
  <c r="P49" i="40"/>
  <c r="O49" i="40"/>
  <c r="K49" i="40"/>
  <c r="J49" i="40"/>
  <c r="I49" i="40"/>
  <c r="AI48" i="40"/>
  <c r="AH48" i="40"/>
  <c r="AD48" i="40"/>
  <c r="AC48" i="40"/>
  <c r="Y48" i="40"/>
  <c r="X48" i="40"/>
  <c r="T48" i="40"/>
  <c r="S48" i="40"/>
  <c r="P48" i="40"/>
  <c r="O48" i="40"/>
  <c r="J48" i="40"/>
  <c r="AI47" i="40"/>
  <c r="AH47" i="40"/>
  <c r="AD47" i="40"/>
  <c r="AC47" i="40"/>
  <c r="Y47" i="40"/>
  <c r="X47" i="40"/>
  <c r="T47" i="40"/>
  <c r="S47" i="40"/>
  <c r="P47" i="40"/>
  <c r="O47" i="40"/>
  <c r="K47" i="40"/>
  <c r="J47" i="40"/>
  <c r="F47" i="40"/>
  <c r="E47" i="40"/>
  <c r="AI46" i="40"/>
  <c r="AH46" i="40"/>
  <c r="AD46" i="40"/>
  <c r="AC46" i="40"/>
  <c r="Y46" i="40"/>
  <c r="X46" i="40"/>
  <c r="T46" i="40"/>
  <c r="S46" i="40"/>
  <c r="P46" i="40"/>
  <c r="O46" i="40"/>
  <c r="K46" i="40"/>
  <c r="J46" i="40"/>
  <c r="F46" i="40"/>
  <c r="E46" i="40"/>
  <c r="AI45" i="40"/>
  <c r="AH45" i="40"/>
  <c r="AD45" i="40"/>
  <c r="AC45" i="40"/>
  <c r="Y45" i="40"/>
  <c r="X45" i="40"/>
  <c r="T45" i="40"/>
  <c r="S45" i="40"/>
  <c r="P45" i="40"/>
  <c r="O45" i="40"/>
  <c r="K45" i="40"/>
  <c r="J45" i="40"/>
  <c r="F45" i="40"/>
  <c r="E45" i="40"/>
  <c r="AI44" i="40"/>
  <c r="AH44" i="40"/>
  <c r="AD44" i="40"/>
  <c r="AC44" i="40"/>
  <c r="Y44" i="40"/>
  <c r="X44" i="40"/>
  <c r="T44" i="40"/>
  <c r="S44" i="40"/>
  <c r="P44" i="40"/>
  <c r="O44" i="40"/>
  <c r="K44" i="40"/>
  <c r="J44" i="40"/>
  <c r="F44" i="40"/>
  <c r="E44" i="40"/>
  <c r="AI43" i="40"/>
  <c r="AH43" i="40"/>
  <c r="AD43" i="40"/>
  <c r="AC43" i="40"/>
  <c r="Y43" i="40"/>
  <c r="X43" i="40"/>
  <c r="T43" i="40"/>
  <c r="P43" i="40"/>
  <c r="O43" i="40"/>
  <c r="N43" i="40"/>
  <c r="K43" i="40"/>
  <c r="J43" i="40"/>
  <c r="F43" i="40"/>
  <c r="E43" i="40"/>
  <c r="AI42" i="40"/>
  <c r="AH42" i="40"/>
  <c r="AD42" i="40"/>
  <c r="AC42" i="40"/>
  <c r="Y42" i="40"/>
  <c r="X42" i="40"/>
  <c r="T42" i="40"/>
  <c r="S42" i="40"/>
  <c r="O42" i="40"/>
  <c r="K42" i="40"/>
  <c r="J42" i="40"/>
  <c r="I42" i="40"/>
  <c r="F42" i="40"/>
  <c r="E42" i="40"/>
  <c r="D42" i="40"/>
  <c r="AI41" i="40"/>
  <c r="AH41" i="40"/>
  <c r="AD41" i="40"/>
  <c r="AC41" i="40"/>
  <c r="Y41" i="40"/>
  <c r="X41" i="40"/>
  <c r="T41" i="40"/>
  <c r="S41" i="40"/>
  <c r="P41" i="40"/>
  <c r="O41" i="40"/>
  <c r="J41" i="40"/>
  <c r="D41" i="40"/>
  <c r="AI40" i="40"/>
  <c r="AH40" i="40"/>
  <c r="AD40" i="40"/>
  <c r="AC40" i="40"/>
  <c r="Y40" i="40"/>
  <c r="X40" i="40"/>
  <c r="T40" i="40"/>
  <c r="S40" i="40"/>
  <c r="P40" i="40"/>
  <c r="O40" i="40"/>
  <c r="K40" i="40"/>
  <c r="J40" i="40"/>
  <c r="F40" i="40"/>
  <c r="E40" i="40"/>
  <c r="AI39" i="40"/>
  <c r="AH39" i="40"/>
  <c r="AD39" i="40"/>
  <c r="AC39" i="40"/>
  <c r="Y39" i="40"/>
  <c r="X39" i="40"/>
  <c r="T39" i="40"/>
  <c r="S39" i="40"/>
  <c r="P39" i="40"/>
  <c r="O39" i="40"/>
  <c r="K39" i="40"/>
  <c r="J39" i="40"/>
  <c r="F39" i="40"/>
  <c r="E39" i="40"/>
  <c r="AI38" i="40"/>
  <c r="AD38" i="40"/>
  <c r="Y38" i="40"/>
  <c r="X38" i="40"/>
  <c r="T38" i="40"/>
  <c r="P38" i="40"/>
  <c r="O38" i="40"/>
  <c r="N38" i="40"/>
  <c r="K38" i="40"/>
  <c r="J38" i="40"/>
  <c r="F38" i="40"/>
  <c r="E38" i="40"/>
  <c r="AI37" i="40"/>
  <c r="AH37" i="40"/>
  <c r="AD37" i="40"/>
  <c r="AC37" i="40"/>
  <c r="Y37" i="40"/>
  <c r="X37" i="40"/>
  <c r="O37" i="40"/>
  <c r="K37" i="40"/>
  <c r="J37" i="40"/>
  <c r="F37" i="40"/>
  <c r="E37" i="40"/>
  <c r="AI36" i="40"/>
  <c r="AH36" i="40"/>
  <c r="AD36" i="40"/>
  <c r="AC36" i="40"/>
  <c r="Y36" i="40"/>
  <c r="X36" i="40"/>
  <c r="P36" i="40"/>
  <c r="O36" i="40"/>
  <c r="K36" i="40"/>
  <c r="J36" i="40"/>
  <c r="F36" i="40"/>
  <c r="E36" i="40"/>
  <c r="AI35" i="40"/>
  <c r="AH35" i="40"/>
  <c r="AD35" i="40"/>
  <c r="AC35" i="40"/>
  <c r="Y35" i="40"/>
  <c r="X35" i="40"/>
  <c r="P35" i="40"/>
  <c r="O35" i="40"/>
  <c r="K35" i="40"/>
  <c r="J35" i="40"/>
  <c r="F35" i="40"/>
  <c r="E35" i="40"/>
  <c r="AI34" i="40"/>
  <c r="AH34" i="40"/>
  <c r="AD34" i="40"/>
  <c r="AC34" i="40"/>
  <c r="Y34" i="40"/>
  <c r="X34" i="40"/>
  <c r="P34" i="40"/>
  <c r="O34" i="40"/>
  <c r="K34" i="40"/>
  <c r="J34" i="40"/>
  <c r="F34" i="40"/>
  <c r="E34" i="40"/>
  <c r="D34" i="40"/>
  <c r="AI33" i="40"/>
  <c r="AH33" i="40"/>
  <c r="AD33" i="40"/>
  <c r="AC33" i="40"/>
  <c r="Y33" i="40"/>
  <c r="X33" i="40"/>
  <c r="P33" i="40"/>
  <c r="O33" i="40"/>
  <c r="K33" i="40"/>
  <c r="J33" i="40"/>
  <c r="D33" i="40"/>
  <c r="AI32" i="40"/>
  <c r="AH32" i="40"/>
  <c r="AD32" i="40"/>
  <c r="AC32" i="40"/>
  <c r="Y32" i="40"/>
  <c r="X32" i="40"/>
  <c r="T32" i="40"/>
  <c r="S32" i="40"/>
  <c r="P32" i="40"/>
  <c r="O32" i="40"/>
  <c r="K32" i="40"/>
  <c r="J32" i="40"/>
  <c r="F32" i="40"/>
  <c r="E32" i="40"/>
  <c r="A32" i="40"/>
  <c r="AI31" i="40"/>
  <c r="AH31" i="40"/>
  <c r="AD31" i="40"/>
  <c r="AC31" i="40"/>
  <c r="Y31" i="40"/>
  <c r="X31" i="40"/>
  <c r="T31" i="40"/>
  <c r="S31" i="40"/>
  <c r="P31" i="40"/>
  <c r="O31" i="40"/>
  <c r="N31" i="40"/>
  <c r="K31" i="40"/>
  <c r="J31" i="40"/>
  <c r="F31" i="40"/>
  <c r="E31" i="40"/>
  <c r="A31" i="40"/>
  <c r="AI30" i="40"/>
  <c r="AH30" i="40"/>
  <c r="AD30" i="40"/>
  <c r="AC30" i="40"/>
  <c r="Y30" i="40"/>
  <c r="X30" i="40"/>
  <c r="T30" i="40"/>
  <c r="S30" i="40"/>
  <c r="O30" i="40"/>
  <c r="K30" i="40"/>
  <c r="J30" i="40"/>
  <c r="F30" i="40"/>
  <c r="E30" i="40"/>
  <c r="A30" i="40"/>
  <c r="AI29" i="40"/>
  <c r="AH29" i="40"/>
  <c r="AD29" i="40"/>
  <c r="AC29" i="40"/>
  <c r="Y29" i="40"/>
  <c r="T29" i="40"/>
  <c r="S29" i="40"/>
  <c r="P29" i="40"/>
  <c r="O29" i="40"/>
  <c r="K29" i="40"/>
  <c r="J29" i="40"/>
  <c r="F29" i="40"/>
  <c r="E29" i="40"/>
  <c r="D29" i="40"/>
  <c r="A29" i="40"/>
  <c r="AI28" i="40"/>
  <c r="AH28" i="40"/>
  <c r="AD28" i="40"/>
  <c r="AC28" i="40"/>
  <c r="Y28" i="40"/>
  <c r="X28" i="40"/>
  <c r="T28" i="40"/>
  <c r="P28" i="40"/>
  <c r="O28" i="40"/>
  <c r="K28" i="40"/>
  <c r="J28" i="40"/>
  <c r="D28" i="40"/>
  <c r="A28" i="40"/>
  <c r="AI27" i="40"/>
  <c r="AH27" i="40"/>
  <c r="AD27" i="40"/>
  <c r="AC27" i="40"/>
  <c r="Y27" i="40"/>
  <c r="X27" i="40"/>
  <c r="T27" i="40"/>
  <c r="S27" i="40"/>
  <c r="P27" i="40"/>
  <c r="O27" i="40"/>
  <c r="K27" i="40"/>
  <c r="J27" i="40"/>
  <c r="F27" i="40"/>
  <c r="E27" i="40"/>
  <c r="A27" i="40"/>
  <c r="AI26" i="40"/>
  <c r="AH26" i="40"/>
  <c r="AD26" i="40"/>
  <c r="AC26" i="40"/>
  <c r="Y26" i="40"/>
  <c r="X26" i="40"/>
  <c r="T26" i="40"/>
  <c r="S26" i="40"/>
  <c r="P26" i="40"/>
  <c r="O26" i="40"/>
  <c r="K26" i="40"/>
  <c r="J26" i="40"/>
  <c r="F26" i="40"/>
  <c r="E26" i="40"/>
  <c r="A26" i="40"/>
  <c r="AI25" i="40"/>
  <c r="AH25" i="40"/>
  <c r="AD25" i="40"/>
  <c r="AC25" i="40"/>
  <c r="Y25" i="40"/>
  <c r="X25" i="40"/>
  <c r="T25" i="40"/>
  <c r="S25" i="40"/>
  <c r="P25" i="40"/>
  <c r="O25" i="40"/>
  <c r="K25" i="40"/>
  <c r="J25" i="40"/>
  <c r="F25" i="40"/>
  <c r="E25" i="40"/>
  <c r="A25" i="40"/>
  <c r="AI24" i="40"/>
  <c r="AH24" i="40"/>
  <c r="AD24" i="40"/>
  <c r="AC24" i="40"/>
  <c r="Y24" i="40"/>
  <c r="X24" i="40"/>
  <c r="T24" i="40"/>
  <c r="S24" i="40"/>
  <c r="P24" i="40"/>
  <c r="O24" i="40"/>
  <c r="N24" i="40"/>
  <c r="K24" i="40"/>
  <c r="J24" i="40"/>
  <c r="F24" i="40"/>
  <c r="E24" i="40"/>
  <c r="A24" i="40"/>
  <c r="AI23" i="40"/>
  <c r="AH23" i="40"/>
  <c r="AD23" i="40"/>
  <c r="AC23" i="40"/>
  <c r="Y23" i="40"/>
  <c r="X23" i="40"/>
  <c r="T23" i="40"/>
  <c r="S23" i="40"/>
  <c r="O23" i="40"/>
  <c r="K23" i="40"/>
  <c r="J23" i="40"/>
  <c r="F23" i="40"/>
  <c r="E23" i="40"/>
  <c r="A23" i="40"/>
  <c r="AI22" i="40"/>
  <c r="AH22" i="40"/>
  <c r="AD22" i="40"/>
  <c r="AC22" i="40"/>
  <c r="Y22" i="40"/>
  <c r="X22" i="40"/>
  <c r="T22" i="40"/>
  <c r="S22" i="40"/>
  <c r="P22" i="40"/>
  <c r="O22" i="40"/>
  <c r="K22" i="40"/>
  <c r="J22" i="40"/>
  <c r="I22" i="40"/>
  <c r="F22" i="40"/>
  <c r="E22" i="40"/>
  <c r="D22" i="40"/>
  <c r="A22" i="40"/>
  <c r="AI21" i="40"/>
  <c r="AH21" i="40"/>
  <c r="AD21" i="40"/>
  <c r="AC21" i="40"/>
  <c r="Y21" i="40"/>
  <c r="X21" i="40"/>
  <c r="T21" i="40"/>
  <c r="S21" i="40"/>
  <c r="P21" i="40"/>
  <c r="O21" i="40"/>
  <c r="J21" i="40"/>
  <c r="D21" i="40"/>
  <c r="A21" i="40"/>
  <c r="AI20" i="40"/>
  <c r="AD20" i="40"/>
  <c r="AC20" i="40"/>
  <c r="Y20" i="40"/>
  <c r="X20" i="40"/>
  <c r="T20" i="40"/>
  <c r="S20" i="40"/>
  <c r="P20" i="40"/>
  <c r="O20" i="40"/>
  <c r="K20" i="40"/>
  <c r="J20" i="40"/>
  <c r="F20" i="40"/>
  <c r="E20" i="40"/>
  <c r="B7" i="40"/>
  <c r="A20" i="40"/>
  <c r="AI19" i="40"/>
  <c r="AH19" i="40"/>
  <c r="AD19" i="40"/>
  <c r="AC19" i="40"/>
  <c r="Y19" i="40"/>
  <c r="X19" i="40"/>
  <c r="T19" i="40"/>
  <c r="S19" i="40"/>
  <c r="P19" i="40"/>
  <c r="O19" i="40"/>
  <c r="K19" i="40"/>
  <c r="J19" i="40"/>
  <c r="F19" i="40"/>
  <c r="E19" i="40"/>
  <c r="AI18" i="40"/>
  <c r="AH18" i="40"/>
  <c r="AD18" i="40"/>
  <c r="AC18" i="40"/>
  <c r="Y18" i="40"/>
  <c r="X18" i="40"/>
  <c r="T18" i="40"/>
  <c r="S18" i="40"/>
  <c r="P18" i="40"/>
  <c r="O18" i="40"/>
  <c r="K18" i="40"/>
  <c r="J18" i="40"/>
  <c r="F18" i="40"/>
  <c r="E18" i="40"/>
  <c r="AI17" i="40"/>
  <c r="AH17" i="40"/>
  <c r="AD17" i="40"/>
  <c r="AC17" i="40"/>
  <c r="Y17" i="40"/>
  <c r="T17" i="40"/>
  <c r="S17" i="40"/>
  <c r="P17" i="40"/>
  <c r="O17" i="40"/>
  <c r="N17" i="40"/>
  <c r="K17" i="40"/>
  <c r="J17" i="40"/>
  <c r="F17" i="40"/>
  <c r="E17" i="40"/>
  <c r="AI16" i="40"/>
  <c r="AH16" i="40"/>
  <c r="AD16" i="40"/>
  <c r="AC16" i="40"/>
  <c r="Y16" i="40"/>
  <c r="X16" i="40"/>
  <c r="T16" i="40"/>
  <c r="S16" i="40"/>
  <c r="O16" i="40"/>
  <c r="K16" i="40"/>
  <c r="J16" i="40"/>
  <c r="F16" i="40"/>
  <c r="E16" i="40"/>
  <c r="A16" i="40"/>
  <c r="AI15" i="40"/>
  <c r="AH15" i="40"/>
  <c r="AD15" i="40"/>
  <c r="AC15" i="40"/>
  <c r="Y15" i="40"/>
  <c r="X15" i="40"/>
  <c r="T15" i="40"/>
  <c r="S15" i="40"/>
  <c r="P15" i="40"/>
  <c r="O15" i="40"/>
  <c r="K15" i="40"/>
  <c r="J15" i="40"/>
  <c r="F15" i="40"/>
  <c r="E15" i="40"/>
  <c r="A15" i="40"/>
  <c r="AI14" i="40"/>
  <c r="AH14" i="40"/>
  <c r="AD14" i="40"/>
  <c r="AC14" i="40"/>
  <c r="Y14" i="40"/>
  <c r="X14" i="40"/>
  <c r="T14" i="40"/>
  <c r="S14" i="40"/>
  <c r="P14" i="40"/>
  <c r="O14" i="40"/>
  <c r="K14" i="40"/>
  <c r="J14" i="40"/>
  <c r="F14" i="40"/>
  <c r="E14" i="40"/>
  <c r="D14" i="40"/>
  <c r="A14" i="40"/>
  <c r="AI13" i="40"/>
  <c r="AH13" i="40"/>
  <c r="AD13" i="40"/>
  <c r="AC13" i="40"/>
  <c r="Y13" i="40"/>
  <c r="X13" i="40"/>
  <c r="T13" i="40"/>
  <c r="S13" i="40"/>
  <c r="P13" i="40"/>
  <c r="O13" i="40"/>
  <c r="K13" i="40"/>
  <c r="J13" i="40"/>
  <c r="D13" i="40"/>
  <c r="A13" i="40"/>
  <c r="AI12" i="40"/>
  <c r="AH12" i="40"/>
  <c r="AD12" i="40"/>
  <c r="AC12" i="40"/>
  <c r="Y12" i="40"/>
  <c r="X12" i="40"/>
  <c r="T12" i="40"/>
  <c r="S12" i="40"/>
  <c r="P12" i="40"/>
  <c r="O12" i="40"/>
  <c r="K12" i="40"/>
  <c r="J12" i="40"/>
  <c r="I12" i="40"/>
  <c r="F12" i="40"/>
  <c r="E12" i="40"/>
  <c r="A12" i="40"/>
  <c r="AI11" i="40"/>
  <c r="AH11" i="40"/>
  <c r="AD11" i="40"/>
  <c r="AC11" i="40"/>
  <c r="Y11" i="40"/>
  <c r="X11" i="40"/>
  <c r="T11" i="40"/>
  <c r="S11" i="40"/>
  <c r="P11" i="40"/>
  <c r="O11" i="40"/>
  <c r="J11" i="40"/>
  <c r="F11" i="40"/>
  <c r="E11" i="40"/>
  <c r="B5" i="40"/>
  <c r="A11" i="40"/>
  <c r="AI10" i="40"/>
  <c r="AH10" i="40"/>
  <c r="AD10" i="40"/>
  <c r="AC10" i="40"/>
  <c r="Y10" i="40"/>
  <c r="X10" i="40"/>
  <c r="T10" i="40"/>
  <c r="P10" i="40"/>
  <c r="O10" i="40"/>
  <c r="N10" i="40"/>
  <c r="K10" i="40"/>
  <c r="J10" i="40"/>
  <c r="F10" i="40"/>
  <c r="E10" i="40"/>
  <c r="AI9" i="40"/>
  <c r="AH9" i="40"/>
  <c r="AD9" i="40"/>
  <c r="AC9" i="40"/>
  <c r="Y9" i="40"/>
  <c r="X9" i="40"/>
  <c r="T9" i="40"/>
  <c r="S9" i="40"/>
  <c r="O9" i="40"/>
  <c r="K9" i="40"/>
  <c r="J9" i="40"/>
  <c r="F9" i="40"/>
  <c r="E9" i="40"/>
  <c r="AI8" i="40"/>
  <c r="AH8" i="40"/>
  <c r="AD8" i="40"/>
  <c r="AC8" i="40"/>
  <c r="Y8" i="40"/>
  <c r="X8" i="40"/>
  <c r="T8" i="40"/>
  <c r="S8" i="40"/>
  <c r="P8" i="40"/>
  <c r="O8" i="40"/>
  <c r="K8" i="40"/>
  <c r="J8" i="40"/>
  <c r="F8" i="40"/>
  <c r="E8" i="40"/>
  <c r="AI7" i="40"/>
  <c r="AH7" i="40"/>
  <c r="AD7" i="40"/>
  <c r="AC7" i="40"/>
  <c r="Y7" i="40"/>
  <c r="X7" i="40"/>
  <c r="T7" i="40"/>
  <c r="S7" i="40"/>
  <c r="P7" i="40"/>
  <c r="O7" i="40"/>
  <c r="K7" i="40"/>
  <c r="J7" i="40"/>
  <c r="F7" i="40"/>
  <c r="E7" i="40"/>
  <c r="AI6" i="40"/>
  <c r="AH6" i="40"/>
  <c r="AD6" i="40"/>
  <c r="AC6" i="40"/>
  <c r="Y6" i="40"/>
  <c r="X6" i="40"/>
  <c r="T6" i="40"/>
  <c r="S6" i="40"/>
  <c r="P6" i="40"/>
  <c r="O6" i="40"/>
  <c r="K6" i="40"/>
  <c r="J6" i="40"/>
  <c r="F6" i="40"/>
  <c r="E6" i="40"/>
  <c r="AI5" i="40"/>
  <c r="AH5" i="40"/>
  <c r="AD5" i="40"/>
  <c r="AC5" i="40"/>
  <c r="Y5" i="40"/>
  <c r="X5" i="40"/>
  <c r="T5" i="40"/>
  <c r="S5" i="40"/>
  <c r="P5" i="40"/>
  <c r="O5" i="40"/>
  <c r="K5" i="40"/>
  <c r="J5" i="40"/>
  <c r="F5" i="40"/>
  <c r="E5" i="40"/>
  <c r="AI4" i="40"/>
  <c r="AH4" i="40"/>
  <c r="AD4" i="40"/>
  <c r="AC4" i="40"/>
  <c r="Y4" i="40"/>
  <c r="X4" i="40"/>
  <c r="T4" i="40"/>
  <c r="S4" i="40"/>
  <c r="P4" i="40"/>
  <c r="O4" i="40"/>
  <c r="N4" i="40"/>
  <c r="K4" i="40"/>
  <c r="J4" i="40"/>
  <c r="I4" i="40"/>
  <c r="F4" i="40"/>
  <c r="E4" i="40"/>
  <c r="D4" i="40"/>
  <c r="AI3" i="40"/>
  <c r="AD3" i="40"/>
  <c r="Y3" i="40"/>
  <c r="T3" i="40"/>
  <c r="O3" i="40"/>
  <c r="J3" i="40"/>
  <c r="D3" i="40"/>
  <c r="A1" i="40"/>
  <c r="AK58" i="39"/>
  <c r="AK57" i="39"/>
  <c r="AK56" i="39"/>
  <c r="AK55" i="39"/>
  <c r="AK54" i="39"/>
  <c r="AK53" i="39"/>
  <c r="AK52" i="39"/>
  <c r="AK51" i="39"/>
  <c r="AK50" i="39"/>
  <c r="AK49" i="39"/>
  <c r="AK48" i="39"/>
  <c r="AK47" i="39"/>
  <c r="AK46" i="39"/>
  <c r="AK45" i="39"/>
  <c r="AK44" i="39"/>
  <c r="AK43" i="39"/>
  <c r="AK42" i="39"/>
  <c r="AK41" i="39"/>
  <c r="AK40" i="39"/>
  <c r="AK39" i="39"/>
  <c r="AK37" i="39"/>
  <c r="AK36" i="39"/>
  <c r="AK35" i="39"/>
  <c r="AK34" i="39"/>
  <c r="AK33" i="39"/>
  <c r="AK32" i="39"/>
  <c r="AK31" i="39"/>
  <c r="AK30" i="39"/>
  <c r="AK29" i="39"/>
  <c r="AK28" i="39"/>
  <c r="AK27" i="39"/>
  <c r="AK26" i="39"/>
  <c r="AK25" i="39"/>
  <c r="AK24" i="39"/>
  <c r="AK23" i="39"/>
  <c r="AK22" i="39"/>
  <c r="AK21" i="39"/>
  <c r="AK19" i="39"/>
  <c r="AK18" i="39"/>
  <c r="AK17" i="39"/>
  <c r="AK16" i="39"/>
  <c r="AK15" i="39"/>
  <c r="AK14" i="39"/>
  <c r="AK13" i="39"/>
  <c r="AK12" i="39"/>
  <c r="AK11" i="39"/>
  <c r="AK10" i="39"/>
  <c r="AK9" i="39"/>
  <c r="AK8" i="39"/>
  <c r="AK7" i="39"/>
  <c r="AK6" i="39"/>
  <c r="AK5" i="39"/>
  <c r="AK4" i="39"/>
  <c r="AF64" i="39"/>
  <c r="AF63" i="39"/>
  <c r="AF62" i="39"/>
  <c r="AF61" i="39"/>
  <c r="AF60" i="39"/>
  <c r="AF59" i="39"/>
  <c r="AF58" i="39"/>
  <c r="AF57" i="39"/>
  <c r="AF56" i="39"/>
  <c r="AF55" i="39"/>
  <c r="AF54" i="39"/>
  <c r="AF53" i="39"/>
  <c r="AF52" i="39"/>
  <c r="AF51" i="39"/>
  <c r="AF50" i="39"/>
  <c r="AF49" i="39"/>
  <c r="AF48" i="39"/>
  <c r="AF47" i="39"/>
  <c r="AF46" i="39"/>
  <c r="AF45" i="39"/>
  <c r="AF44" i="39"/>
  <c r="AF43" i="39"/>
  <c r="AF42" i="39"/>
  <c r="AF41" i="39"/>
  <c r="AF40" i="39"/>
  <c r="AF39" i="39"/>
  <c r="AF37" i="39"/>
  <c r="AF36" i="39"/>
  <c r="AF35" i="39"/>
  <c r="AF34" i="39"/>
  <c r="AF33" i="39"/>
  <c r="AF32" i="39"/>
  <c r="AF31" i="39"/>
  <c r="AF30" i="39"/>
  <c r="AF29" i="39"/>
  <c r="AF28" i="39"/>
  <c r="AF27" i="39"/>
  <c r="AF26" i="39"/>
  <c r="AF25" i="39"/>
  <c r="AF24" i="39"/>
  <c r="AF23" i="39"/>
  <c r="AF22" i="39"/>
  <c r="AF21" i="39"/>
  <c r="AF20" i="39"/>
  <c r="AF19" i="39"/>
  <c r="AF18" i="39"/>
  <c r="AF17" i="39"/>
  <c r="AF16" i="39"/>
  <c r="AF15" i="39"/>
  <c r="AF14" i="39"/>
  <c r="AF13" i="39"/>
  <c r="AF12" i="39"/>
  <c r="AF11" i="39"/>
  <c r="AF10" i="39"/>
  <c r="AF9" i="39"/>
  <c r="AF8" i="39"/>
  <c r="AF7" i="39"/>
  <c r="AF6" i="39"/>
  <c r="AF5" i="39"/>
  <c r="AF4" i="39"/>
  <c r="AA59" i="39"/>
  <c r="AA58" i="39"/>
  <c r="AA57" i="39"/>
  <c r="AA56" i="39"/>
  <c r="AA55" i="39"/>
  <c r="AA54" i="39"/>
  <c r="AA53" i="39"/>
  <c r="AA52" i="39"/>
  <c r="AA51" i="39"/>
  <c r="AA50" i="39"/>
  <c r="AA49" i="39"/>
  <c r="AA48" i="39"/>
  <c r="AA47" i="39"/>
  <c r="AA46" i="39"/>
  <c r="AA45" i="39"/>
  <c r="AA44" i="39"/>
  <c r="AA43" i="39"/>
  <c r="AA42" i="39"/>
  <c r="AA41" i="39"/>
  <c r="AA40" i="39"/>
  <c r="AA39" i="39"/>
  <c r="AA38" i="39"/>
  <c r="AA37" i="39"/>
  <c r="AA36" i="39"/>
  <c r="AA35" i="39"/>
  <c r="AA34" i="39"/>
  <c r="AA33" i="39"/>
  <c r="AA32" i="39"/>
  <c r="AA31" i="39"/>
  <c r="AA30" i="39"/>
  <c r="AA28" i="39"/>
  <c r="AA27" i="39"/>
  <c r="AA26" i="39"/>
  <c r="AA25" i="39"/>
  <c r="AA24" i="39"/>
  <c r="AA23" i="39"/>
  <c r="AA22" i="39"/>
  <c r="AA21" i="39"/>
  <c r="AA20" i="39"/>
  <c r="AA19" i="39"/>
  <c r="AA18" i="39"/>
  <c r="AA16" i="39"/>
  <c r="AA15" i="39"/>
  <c r="AA14" i="39"/>
  <c r="AA13" i="39"/>
  <c r="AA12" i="39"/>
  <c r="AA11" i="39"/>
  <c r="AA10" i="39"/>
  <c r="AA9" i="39"/>
  <c r="AA8" i="39"/>
  <c r="AA7" i="39"/>
  <c r="AA6" i="39"/>
  <c r="AA5" i="39"/>
  <c r="AA4" i="39"/>
  <c r="V70" i="39"/>
  <c r="V69" i="39"/>
  <c r="V68" i="39"/>
  <c r="V65" i="39"/>
  <c r="V64" i="39"/>
  <c r="V63" i="39"/>
  <c r="V62" i="39"/>
  <c r="V60" i="39"/>
  <c r="V59" i="39"/>
  <c r="V58" i="39"/>
  <c r="V57" i="39"/>
  <c r="V56" i="39"/>
  <c r="V54" i="39"/>
  <c r="V53" i="39"/>
  <c r="V52" i="39"/>
  <c r="V51" i="39"/>
  <c r="V50" i="39"/>
  <c r="V48" i="39"/>
  <c r="V47" i="39"/>
  <c r="V46" i="39"/>
  <c r="V45" i="39"/>
  <c r="V44" i="39"/>
  <c r="V42" i="39"/>
  <c r="V41" i="39"/>
  <c r="V40" i="39"/>
  <c r="V39" i="39"/>
  <c r="V32" i="39"/>
  <c r="V31" i="39"/>
  <c r="V30" i="39"/>
  <c r="V29" i="39"/>
  <c r="V27" i="39"/>
  <c r="V26" i="39"/>
  <c r="V25" i="39"/>
  <c r="V24" i="39"/>
  <c r="V23" i="39"/>
  <c r="V22" i="39"/>
  <c r="V21" i="39"/>
  <c r="V20" i="39"/>
  <c r="V19" i="39"/>
  <c r="V18" i="39"/>
  <c r="V17" i="39"/>
  <c r="V16" i="39"/>
  <c r="V15" i="39"/>
  <c r="V14" i="39"/>
  <c r="V13" i="39"/>
  <c r="V12" i="39"/>
  <c r="V11" i="39"/>
  <c r="V9" i="39"/>
  <c r="V8" i="39"/>
  <c r="V7" i="39"/>
  <c r="V6" i="39"/>
  <c r="V5" i="39"/>
  <c r="V4" i="39"/>
  <c r="Q55" i="39"/>
  <c r="Q54" i="39"/>
  <c r="Q53" i="39"/>
  <c r="Q52" i="39"/>
  <c r="Q51" i="39"/>
  <c r="Q49" i="39"/>
  <c r="Q48" i="39"/>
  <c r="Q47" i="39"/>
  <c r="Q46" i="39"/>
  <c r="Q45" i="39"/>
  <c r="Q44" i="39"/>
  <c r="Q43" i="39"/>
  <c r="Q41" i="39"/>
  <c r="Q40" i="39"/>
  <c r="Q39" i="39"/>
  <c r="Q38" i="39"/>
  <c r="Q36" i="39"/>
  <c r="Q35" i="39"/>
  <c r="Q34" i="39"/>
  <c r="Q33" i="39"/>
  <c r="Q32" i="39"/>
  <c r="Q31" i="39"/>
  <c r="Q29" i="39"/>
  <c r="Q28" i="39"/>
  <c r="Q27" i="39"/>
  <c r="Q26" i="39"/>
  <c r="Q25" i="39"/>
  <c r="Q24" i="39"/>
  <c r="Q22" i="39"/>
  <c r="Q21" i="39"/>
  <c r="Q20" i="39"/>
  <c r="Q19" i="39"/>
  <c r="Q18" i="39"/>
  <c r="Q17" i="39"/>
  <c r="Q15" i="39"/>
  <c r="Q14" i="39"/>
  <c r="Q13" i="39"/>
  <c r="Q12" i="39"/>
  <c r="Q11" i="39"/>
  <c r="Q10" i="39"/>
  <c r="Q8" i="39"/>
  <c r="Q7" i="39"/>
  <c r="Q6" i="39"/>
  <c r="Q5" i="39"/>
  <c r="Q4" i="39"/>
  <c r="L62" i="39"/>
  <c r="L61" i="39"/>
  <c r="L60" i="39"/>
  <c r="L59" i="39"/>
  <c r="L58" i="39"/>
  <c r="L57" i="39"/>
  <c r="L56" i="39"/>
  <c r="L55" i="39"/>
  <c r="L54" i="39"/>
  <c r="L53" i="39"/>
  <c r="L52" i="39"/>
  <c r="L51" i="39"/>
  <c r="L50" i="39"/>
  <c r="L49" i="39"/>
  <c r="L47" i="39"/>
  <c r="L46" i="39"/>
  <c r="L45" i="39"/>
  <c r="L44" i="39"/>
  <c r="L43" i="39"/>
  <c r="L42" i="39"/>
  <c r="L40" i="39"/>
  <c r="L39" i="39"/>
  <c r="L38" i="39"/>
  <c r="L37" i="39"/>
  <c r="L36" i="39"/>
  <c r="L35" i="39"/>
  <c r="L34" i="39"/>
  <c r="L33" i="39"/>
  <c r="L32" i="39"/>
  <c r="L31" i="39"/>
  <c r="L30" i="39"/>
  <c r="L29" i="39"/>
  <c r="L28" i="39"/>
  <c r="L27" i="39"/>
  <c r="L26" i="39"/>
  <c r="L25" i="39"/>
  <c r="L24" i="39"/>
  <c r="L23" i="39"/>
  <c r="L22" i="39"/>
  <c r="L20" i="39"/>
  <c r="L19" i="39"/>
  <c r="L18" i="39"/>
  <c r="L17" i="39"/>
  <c r="L16" i="39"/>
  <c r="L15" i="39"/>
  <c r="L14" i="39"/>
  <c r="L13" i="39"/>
  <c r="L12" i="39"/>
  <c r="L10" i="39"/>
  <c r="L9" i="39"/>
  <c r="L8" i="39"/>
  <c r="L7" i="39"/>
  <c r="L6" i="39"/>
  <c r="L5" i="39"/>
  <c r="L4" i="39"/>
  <c r="G47" i="39"/>
  <c r="G46" i="39"/>
  <c r="G45" i="39"/>
  <c r="G44" i="39"/>
  <c r="G43" i="39"/>
  <c r="G42" i="39"/>
  <c r="G40" i="39"/>
  <c r="G39" i="39"/>
  <c r="G38" i="39"/>
  <c r="G37" i="39"/>
  <c r="G36" i="39"/>
  <c r="G35" i="39"/>
  <c r="G34" i="39"/>
  <c r="G32" i="39"/>
  <c r="G31" i="39"/>
  <c r="G30" i="39"/>
  <c r="G29" i="39"/>
  <c r="G27" i="39"/>
  <c r="G26" i="39"/>
  <c r="G25" i="39"/>
  <c r="G24" i="39"/>
  <c r="G23" i="39"/>
  <c r="G22" i="39"/>
  <c r="G20" i="39"/>
  <c r="G19" i="39"/>
  <c r="G18" i="39"/>
  <c r="G17" i="39"/>
  <c r="G16" i="39"/>
  <c r="G15" i="39"/>
  <c r="G14" i="39"/>
  <c r="G12" i="39"/>
  <c r="G11" i="39"/>
  <c r="G10" i="39"/>
  <c r="G9" i="39"/>
  <c r="G8" i="39"/>
  <c r="G7" i="39"/>
  <c r="G6" i="39"/>
  <c r="G5" i="39"/>
  <c r="G4" i="39"/>
  <c r="B32" i="39"/>
  <c r="B31" i="39"/>
  <c r="B30" i="39"/>
  <c r="B29" i="39"/>
  <c r="B28" i="39"/>
  <c r="B27" i="39"/>
  <c r="B26" i="39"/>
  <c r="B25" i="39"/>
  <c r="B24" i="39"/>
  <c r="B23" i="39"/>
  <c r="B22" i="39"/>
  <c r="B21" i="39"/>
  <c r="B20" i="39"/>
  <c r="B16" i="39"/>
  <c r="B15" i="39"/>
  <c r="B14" i="39"/>
  <c r="B13" i="39"/>
  <c r="B12" i="39"/>
  <c r="B11" i="39"/>
  <c r="B5" i="39" s="1"/>
  <c r="B4" i="39"/>
  <c r="N51" i="39"/>
  <c r="I49" i="39"/>
  <c r="N43" i="39"/>
  <c r="I42" i="39"/>
  <c r="D42" i="39"/>
  <c r="N38" i="39"/>
  <c r="D34" i="39"/>
  <c r="N31" i="39"/>
  <c r="D29" i="39"/>
  <c r="N24" i="39"/>
  <c r="I22" i="39"/>
  <c r="D22" i="39"/>
  <c r="N17" i="39"/>
  <c r="D14" i="39"/>
  <c r="I12" i="39"/>
  <c r="N10" i="39"/>
  <c r="N4" i="39"/>
  <c r="I4" i="39"/>
  <c r="D4" i="39"/>
  <c r="T70" i="39"/>
  <c r="S70" i="39"/>
  <c r="T69" i="39"/>
  <c r="S69" i="39"/>
  <c r="T68" i="39"/>
  <c r="S68" i="39"/>
  <c r="T67" i="39"/>
  <c r="S67" i="39"/>
  <c r="T66" i="39"/>
  <c r="T65" i="39"/>
  <c r="S65" i="39"/>
  <c r="AD64" i="39"/>
  <c r="AC64" i="39"/>
  <c r="T64" i="39"/>
  <c r="S64" i="39"/>
  <c r="AD63" i="39"/>
  <c r="AC63" i="39"/>
  <c r="T63" i="39"/>
  <c r="S63" i="39"/>
  <c r="AD62" i="39"/>
  <c r="AC62" i="39"/>
  <c r="T62" i="39"/>
  <c r="S62" i="39"/>
  <c r="K62" i="39"/>
  <c r="J62" i="39"/>
  <c r="AD61" i="39"/>
  <c r="AC61" i="39"/>
  <c r="T61" i="39"/>
  <c r="K61" i="39"/>
  <c r="J61" i="39"/>
  <c r="AD60" i="39"/>
  <c r="AC60" i="39"/>
  <c r="T60" i="39"/>
  <c r="S60" i="39"/>
  <c r="K60" i="39"/>
  <c r="J60" i="39"/>
  <c r="AD59" i="39"/>
  <c r="AC59" i="39"/>
  <c r="Y59" i="39"/>
  <c r="X59" i="39"/>
  <c r="T59" i="39"/>
  <c r="S59" i="39"/>
  <c r="K59" i="39"/>
  <c r="J59" i="39"/>
  <c r="AI58" i="39"/>
  <c r="AH58" i="39"/>
  <c r="AD58" i="39"/>
  <c r="AC58" i="39"/>
  <c r="Y58" i="39"/>
  <c r="X58" i="39"/>
  <c r="T58" i="39"/>
  <c r="S58" i="39"/>
  <c r="K58" i="39"/>
  <c r="J58" i="39"/>
  <c r="AI57" i="39"/>
  <c r="AH57" i="39"/>
  <c r="AD57" i="39"/>
  <c r="AC57" i="39"/>
  <c r="Y57" i="39"/>
  <c r="X57" i="39"/>
  <c r="T57" i="39"/>
  <c r="S57" i="39"/>
  <c r="K57" i="39"/>
  <c r="J57" i="39"/>
  <c r="AI56" i="39"/>
  <c r="AH56" i="39"/>
  <c r="AD56" i="39"/>
  <c r="AC56" i="39"/>
  <c r="Y56" i="39"/>
  <c r="X56" i="39"/>
  <c r="T56" i="39"/>
  <c r="S56" i="39"/>
  <c r="K56" i="39"/>
  <c r="J56" i="39"/>
  <c r="AI55" i="39"/>
  <c r="AH55" i="39"/>
  <c r="AD55" i="39"/>
  <c r="AC55" i="39"/>
  <c r="Y55" i="39"/>
  <c r="X55" i="39"/>
  <c r="T55" i="39"/>
  <c r="P55" i="39"/>
  <c r="O55" i="39"/>
  <c r="K55" i="39"/>
  <c r="J55" i="39"/>
  <c r="AI54" i="39"/>
  <c r="AH54" i="39"/>
  <c r="AD54" i="39"/>
  <c r="AC54" i="39"/>
  <c r="Y54" i="39"/>
  <c r="X54" i="39"/>
  <c r="T54" i="39"/>
  <c r="S54" i="39"/>
  <c r="P54" i="39"/>
  <c r="O54" i="39"/>
  <c r="K54" i="39"/>
  <c r="J54" i="39"/>
  <c r="AI53" i="39"/>
  <c r="AH53" i="39"/>
  <c r="AD53" i="39"/>
  <c r="AC53" i="39"/>
  <c r="Y53" i="39"/>
  <c r="X53" i="39"/>
  <c r="T53" i="39"/>
  <c r="S53" i="39"/>
  <c r="P53" i="39"/>
  <c r="O53" i="39"/>
  <c r="K53" i="39"/>
  <c r="J53" i="39"/>
  <c r="AI52" i="39"/>
  <c r="AH52" i="39"/>
  <c r="AD52" i="39"/>
  <c r="AC52" i="39"/>
  <c r="Y52" i="39"/>
  <c r="X52" i="39"/>
  <c r="T52" i="39"/>
  <c r="S52" i="39"/>
  <c r="P52" i="39"/>
  <c r="O52" i="39"/>
  <c r="K52" i="39"/>
  <c r="J52" i="39"/>
  <c r="AI51" i="39"/>
  <c r="AH51" i="39"/>
  <c r="AD51" i="39"/>
  <c r="AC51" i="39"/>
  <c r="Y51" i="39"/>
  <c r="X51" i="39"/>
  <c r="T51" i="39"/>
  <c r="S51" i="39"/>
  <c r="P51" i="39"/>
  <c r="O51" i="39"/>
  <c r="K51" i="39"/>
  <c r="J51" i="39"/>
  <c r="AI50" i="39"/>
  <c r="AH50" i="39"/>
  <c r="AD50" i="39"/>
  <c r="AC50" i="39"/>
  <c r="Y50" i="39"/>
  <c r="X50" i="39"/>
  <c r="T50" i="39"/>
  <c r="S50" i="39"/>
  <c r="O50" i="39"/>
  <c r="K50" i="39"/>
  <c r="J50" i="39"/>
  <c r="AI49" i="39"/>
  <c r="AH49" i="39"/>
  <c r="AD49" i="39"/>
  <c r="AC49" i="39"/>
  <c r="Y49" i="39"/>
  <c r="X49" i="39"/>
  <c r="T49" i="39"/>
  <c r="P49" i="39"/>
  <c r="O49" i="39"/>
  <c r="K49" i="39"/>
  <c r="J49" i="39"/>
  <c r="AI48" i="39"/>
  <c r="AH48" i="39"/>
  <c r="AD48" i="39"/>
  <c r="AC48" i="39"/>
  <c r="Y48" i="39"/>
  <c r="X48" i="39"/>
  <c r="T48" i="39"/>
  <c r="S48" i="39"/>
  <c r="P48" i="39"/>
  <c r="O48" i="39"/>
  <c r="J48" i="39"/>
  <c r="AI47" i="39"/>
  <c r="AH47" i="39"/>
  <c r="AD47" i="39"/>
  <c r="AC47" i="39"/>
  <c r="Y47" i="39"/>
  <c r="X47" i="39"/>
  <c r="T47" i="39"/>
  <c r="S47" i="39"/>
  <c r="P47" i="39"/>
  <c r="O47" i="39"/>
  <c r="K47" i="39"/>
  <c r="J47" i="39"/>
  <c r="F47" i="39"/>
  <c r="E47" i="39"/>
  <c r="AI46" i="39"/>
  <c r="AH46" i="39"/>
  <c r="AD46" i="39"/>
  <c r="AC46" i="39"/>
  <c r="Y46" i="39"/>
  <c r="X46" i="39"/>
  <c r="T46" i="39"/>
  <c r="S46" i="39"/>
  <c r="P46" i="39"/>
  <c r="O46" i="39"/>
  <c r="K46" i="39"/>
  <c r="J46" i="39"/>
  <c r="F46" i="39"/>
  <c r="E46" i="39"/>
  <c r="AI45" i="39"/>
  <c r="AH45" i="39"/>
  <c r="AD45" i="39"/>
  <c r="AC45" i="39"/>
  <c r="Y45" i="39"/>
  <c r="X45" i="39"/>
  <c r="T45" i="39"/>
  <c r="S45" i="39"/>
  <c r="P45" i="39"/>
  <c r="O45" i="39"/>
  <c r="K45" i="39"/>
  <c r="J45" i="39"/>
  <c r="F45" i="39"/>
  <c r="E45" i="39"/>
  <c r="AI44" i="39"/>
  <c r="AH44" i="39"/>
  <c r="AD44" i="39"/>
  <c r="AC44" i="39"/>
  <c r="Y44" i="39"/>
  <c r="X44" i="39"/>
  <c r="T44" i="39"/>
  <c r="S44" i="39"/>
  <c r="P44" i="39"/>
  <c r="O44" i="39"/>
  <c r="K44" i="39"/>
  <c r="J44" i="39"/>
  <c r="F44" i="39"/>
  <c r="E44" i="39"/>
  <c r="AI43" i="39"/>
  <c r="AH43" i="39"/>
  <c r="AD43" i="39"/>
  <c r="AC43" i="39"/>
  <c r="Y43" i="39"/>
  <c r="X43" i="39"/>
  <c r="T43" i="39"/>
  <c r="P43" i="39"/>
  <c r="O43" i="39"/>
  <c r="K43" i="39"/>
  <c r="J43" i="39"/>
  <c r="F43" i="39"/>
  <c r="E43" i="39"/>
  <c r="AI42" i="39"/>
  <c r="AH42" i="39"/>
  <c r="AD42" i="39"/>
  <c r="AC42" i="39"/>
  <c r="Y42" i="39"/>
  <c r="X42" i="39"/>
  <c r="T42" i="39"/>
  <c r="S42" i="39"/>
  <c r="O42" i="39"/>
  <c r="K42" i="39"/>
  <c r="J42" i="39"/>
  <c r="F42" i="39"/>
  <c r="E42" i="39"/>
  <c r="AI41" i="39"/>
  <c r="AH41" i="39"/>
  <c r="AD41" i="39"/>
  <c r="AC41" i="39"/>
  <c r="Y41" i="39"/>
  <c r="X41" i="39"/>
  <c r="T41" i="39"/>
  <c r="S41" i="39"/>
  <c r="P41" i="39"/>
  <c r="O41" i="39"/>
  <c r="J41" i="39"/>
  <c r="D41" i="39"/>
  <c r="AI40" i="39"/>
  <c r="AH40" i="39"/>
  <c r="AD40" i="39"/>
  <c r="AC40" i="39"/>
  <c r="Y40" i="39"/>
  <c r="X40" i="39"/>
  <c r="T40" i="39"/>
  <c r="S40" i="39"/>
  <c r="P40" i="39"/>
  <c r="O40" i="39"/>
  <c r="K40" i="39"/>
  <c r="J40" i="39"/>
  <c r="F40" i="39"/>
  <c r="E40" i="39"/>
  <c r="AI39" i="39"/>
  <c r="AH39" i="39"/>
  <c r="AD39" i="39"/>
  <c r="AC39" i="39"/>
  <c r="Y39" i="39"/>
  <c r="X39" i="39"/>
  <c r="T39" i="39"/>
  <c r="S39" i="39"/>
  <c r="P39" i="39"/>
  <c r="O39" i="39"/>
  <c r="K39" i="39"/>
  <c r="J39" i="39"/>
  <c r="F39" i="39"/>
  <c r="E39" i="39"/>
  <c r="AI38" i="39"/>
  <c r="AD38" i="39"/>
  <c r="Y38" i="39"/>
  <c r="X38" i="39"/>
  <c r="T38" i="39"/>
  <c r="P38" i="39"/>
  <c r="O38" i="39"/>
  <c r="K38" i="39"/>
  <c r="J38" i="39"/>
  <c r="F38" i="39"/>
  <c r="E38" i="39"/>
  <c r="AI37" i="39"/>
  <c r="AH37" i="39"/>
  <c r="AD37" i="39"/>
  <c r="AC37" i="39"/>
  <c r="Y37" i="39"/>
  <c r="X37" i="39"/>
  <c r="O37" i="39"/>
  <c r="K37" i="39"/>
  <c r="J37" i="39"/>
  <c r="F37" i="39"/>
  <c r="E37" i="39"/>
  <c r="AI36" i="39"/>
  <c r="AH36" i="39"/>
  <c r="AD36" i="39"/>
  <c r="AC36" i="39"/>
  <c r="Y36" i="39"/>
  <c r="X36" i="39"/>
  <c r="P36" i="39"/>
  <c r="O36" i="39"/>
  <c r="K36" i="39"/>
  <c r="J36" i="39"/>
  <c r="F36" i="39"/>
  <c r="E36" i="39"/>
  <c r="AI35" i="39"/>
  <c r="AH35" i="39"/>
  <c r="AD35" i="39"/>
  <c r="AC35" i="39"/>
  <c r="Y35" i="39"/>
  <c r="X35" i="39"/>
  <c r="P35" i="39"/>
  <c r="O35" i="39"/>
  <c r="K35" i="39"/>
  <c r="J35" i="39"/>
  <c r="F35" i="39"/>
  <c r="E35" i="39"/>
  <c r="AI34" i="39"/>
  <c r="AH34" i="39"/>
  <c r="AD34" i="39"/>
  <c r="AC34" i="39"/>
  <c r="Y34" i="39"/>
  <c r="X34" i="39"/>
  <c r="P34" i="39"/>
  <c r="O34" i="39"/>
  <c r="K34" i="39"/>
  <c r="J34" i="39"/>
  <c r="F34" i="39"/>
  <c r="E34" i="39"/>
  <c r="AI33" i="39"/>
  <c r="AH33" i="39"/>
  <c r="AD33" i="39"/>
  <c r="AC33" i="39"/>
  <c r="Y33" i="39"/>
  <c r="X33" i="39"/>
  <c r="P33" i="39"/>
  <c r="O33" i="39"/>
  <c r="K33" i="39"/>
  <c r="J33" i="39"/>
  <c r="D33" i="39"/>
  <c r="AI32" i="39"/>
  <c r="AH32" i="39"/>
  <c r="AD32" i="39"/>
  <c r="AC32" i="39"/>
  <c r="Y32" i="39"/>
  <c r="X32" i="39"/>
  <c r="T32" i="39"/>
  <c r="S32" i="39"/>
  <c r="P32" i="39"/>
  <c r="O32" i="39"/>
  <c r="K32" i="39"/>
  <c r="J32" i="39"/>
  <c r="F32" i="39"/>
  <c r="E32" i="39"/>
  <c r="A32" i="39"/>
  <c r="AI31" i="39"/>
  <c r="AH31" i="39"/>
  <c r="AD31" i="39"/>
  <c r="AC31" i="39"/>
  <c r="Y31" i="39"/>
  <c r="X31" i="39"/>
  <c r="T31" i="39"/>
  <c r="S31" i="39"/>
  <c r="P31" i="39"/>
  <c r="O31" i="39"/>
  <c r="K31" i="39"/>
  <c r="J31" i="39"/>
  <c r="F31" i="39"/>
  <c r="E31" i="39"/>
  <c r="A31" i="39"/>
  <c r="AI30" i="39"/>
  <c r="AH30" i="39"/>
  <c r="AD30" i="39"/>
  <c r="AC30" i="39"/>
  <c r="Y30" i="39"/>
  <c r="X30" i="39"/>
  <c r="T30" i="39"/>
  <c r="S30" i="39"/>
  <c r="O30" i="39"/>
  <c r="K30" i="39"/>
  <c r="J30" i="39"/>
  <c r="F30" i="39"/>
  <c r="E30" i="39"/>
  <c r="A30" i="39"/>
  <c r="AI29" i="39"/>
  <c r="AH29" i="39"/>
  <c r="AD29" i="39"/>
  <c r="AC29" i="39"/>
  <c r="Y29" i="39"/>
  <c r="T29" i="39"/>
  <c r="S29" i="39"/>
  <c r="P29" i="39"/>
  <c r="O29" i="39"/>
  <c r="K29" i="39"/>
  <c r="J29" i="39"/>
  <c r="F29" i="39"/>
  <c r="E29" i="39"/>
  <c r="A29" i="39"/>
  <c r="AI28" i="39"/>
  <c r="AH28" i="39"/>
  <c r="AD28" i="39"/>
  <c r="AC28" i="39"/>
  <c r="Y28" i="39"/>
  <c r="X28" i="39"/>
  <c r="T28" i="39"/>
  <c r="P28" i="39"/>
  <c r="O28" i="39"/>
  <c r="K28" i="39"/>
  <c r="J28" i="39"/>
  <c r="D28" i="39"/>
  <c r="A28" i="39"/>
  <c r="AI27" i="39"/>
  <c r="AH27" i="39"/>
  <c r="AD27" i="39"/>
  <c r="AC27" i="39"/>
  <c r="Y27" i="39"/>
  <c r="X27" i="39"/>
  <c r="T27" i="39"/>
  <c r="S27" i="39"/>
  <c r="P27" i="39"/>
  <c r="O27" i="39"/>
  <c r="K27" i="39"/>
  <c r="J27" i="39"/>
  <c r="F27" i="39"/>
  <c r="E27" i="39"/>
  <c r="A27" i="39"/>
  <c r="AI26" i="39"/>
  <c r="AH26" i="39"/>
  <c r="AD26" i="39"/>
  <c r="AC26" i="39"/>
  <c r="Y26" i="39"/>
  <c r="X26" i="39"/>
  <c r="T26" i="39"/>
  <c r="S26" i="39"/>
  <c r="P26" i="39"/>
  <c r="O26" i="39"/>
  <c r="K26" i="39"/>
  <c r="J26" i="39"/>
  <c r="F26" i="39"/>
  <c r="E26" i="39"/>
  <c r="A26" i="39"/>
  <c r="AI25" i="39"/>
  <c r="AH25" i="39"/>
  <c r="AD25" i="39"/>
  <c r="AC25" i="39"/>
  <c r="Y25" i="39"/>
  <c r="X25" i="39"/>
  <c r="T25" i="39"/>
  <c r="S25" i="39"/>
  <c r="P25" i="39"/>
  <c r="O25" i="39"/>
  <c r="K25" i="39"/>
  <c r="J25" i="39"/>
  <c r="F25" i="39"/>
  <c r="E25" i="39"/>
  <c r="A25" i="39"/>
  <c r="AI24" i="39"/>
  <c r="AH24" i="39"/>
  <c r="AD24" i="39"/>
  <c r="AC24" i="39"/>
  <c r="Y24" i="39"/>
  <c r="X24" i="39"/>
  <c r="T24" i="39"/>
  <c r="S24" i="39"/>
  <c r="P24" i="39"/>
  <c r="O24" i="39"/>
  <c r="K24" i="39"/>
  <c r="J24" i="39"/>
  <c r="F24" i="39"/>
  <c r="E24" i="39"/>
  <c r="A24" i="39"/>
  <c r="AI23" i="39"/>
  <c r="AH23" i="39"/>
  <c r="AD23" i="39"/>
  <c r="AC23" i="39"/>
  <c r="Y23" i="39"/>
  <c r="X23" i="39"/>
  <c r="T23" i="39"/>
  <c r="S23" i="39"/>
  <c r="O23" i="39"/>
  <c r="K23" i="39"/>
  <c r="J23" i="39"/>
  <c r="F23" i="39"/>
  <c r="E23" i="39"/>
  <c r="A23" i="39"/>
  <c r="AI22" i="39"/>
  <c r="AH22" i="39"/>
  <c r="AD22" i="39"/>
  <c r="AC22" i="39"/>
  <c r="Y22" i="39"/>
  <c r="X22" i="39"/>
  <c r="T22" i="39"/>
  <c r="S22" i="39"/>
  <c r="P22" i="39"/>
  <c r="O22" i="39"/>
  <c r="K22" i="39"/>
  <c r="J22" i="39"/>
  <c r="F22" i="39"/>
  <c r="E22" i="39"/>
  <c r="A22" i="39"/>
  <c r="AI21" i="39"/>
  <c r="AH21" i="39"/>
  <c r="AD21" i="39"/>
  <c r="AC21" i="39"/>
  <c r="Y21" i="39"/>
  <c r="X21" i="39"/>
  <c r="T21" i="39"/>
  <c r="S21" i="39"/>
  <c r="P21" i="39"/>
  <c r="O21" i="39"/>
  <c r="J21" i="39"/>
  <c r="D21" i="39"/>
  <c r="A21" i="39"/>
  <c r="AI20" i="39"/>
  <c r="AD20" i="39"/>
  <c r="AC20" i="39"/>
  <c r="Y20" i="39"/>
  <c r="X20" i="39"/>
  <c r="T20" i="39"/>
  <c r="S20" i="39"/>
  <c r="P20" i="39"/>
  <c r="O20" i="39"/>
  <c r="K20" i="39"/>
  <c r="J20" i="39"/>
  <c r="F20" i="39"/>
  <c r="E20" i="39"/>
  <c r="A20" i="39"/>
  <c r="AI19" i="39"/>
  <c r="AH19" i="39"/>
  <c r="AD19" i="39"/>
  <c r="AC19" i="39"/>
  <c r="Y19" i="39"/>
  <c r="X19" i="39"/>
  <c r="T19" i="39"/>
  <c r="S19" i="39"/>
  <c r="P19" i="39"/>
  <c r="O19" i="39"/>
  <c r="K19" i="39"/>
  <c r="J19" i="39"/>
  <c r="F19" i="39"/>
  <c r="E19" i="39"/>
  <c r="AI18" i="39"/>
  <c r="AH18" i="39"/>
  <c r="AD18" i="39"/>
  <c r="AC18" i="39"/>
  <c r="Y18" i="39"/>
  <c r="X18" i="39"/>
  <c r="T18" i="39"/>
  <c r="S18" i="39"/>
  <c r="P18" i="39"/>
  <c r="O18" i="39"/>
  <c r="K18" i="39"/>
  <c r="J18" i="39"/>
  <c r="F18" i="39"/>
  <c r="E18" i="39"/>
  <c r="AI17" i="39"/>
  <c r="AH17" i="39"/>
  <c r="AD17" i="39"/>
  <c r="AC17" i="39"/>
  <c r="Y17" i="39"/>
  <c r="T17" i="39"/>
  <c r="S17" i="39"/>
  <c r="P17" i="39"/>
  <c r="O17" i="39"/>
  <c r="K17" i="39"/>
  <c r="J17" i="39"/>
  <c r="F17" i="39"/>
  <c r="E17" i="39"/>
  <c r="AI16" i="39"/>
  <c r="AH16" i="39"/>
  <c r="AD16" i="39"/>
  <c r="AC16" i="39"/>
  <c r="Y16" i="39"/>
  <c r="X16" i="39"/>
  <c r="T16" i="39"/>
  <c r="S16" i="39"/>
  <c r="O16" i="39"/>
  <c r="K16" i="39"/>
  <c r="J16" i="39"/>
  <c r="F16" i="39"/>
  <c r="E16" i="39"/>
  <c r="A16" i="39"/>
  <c r="AI15" i="39"/>
  <c r="AH15" i="39"/>
  <c r="AD15" i="39"/>
  <c r="AC15" i="39"/>
  <c r="Y15" i="39"/>
  <c r="X15" i="39"/>
  <c r="T15" i="39"/>
  <c r="S15" i="39"/>
  <c r="P15" i="39"/>
  <c r="O15" i="39"/>
  <c r="K15" i="39"/>
  <c r="J15" i="39"/>
  <c r="F15" i="39"/>
  <c r="E15" i="39"/>
  <c r="A15" i="39"/>
  <c r="AI14" i="39"/>
  <c r="AH14" i="39"/>
  <c r="AD14" i="39"/>
  <c r="AC14" i="39"/>
  <c r="Y14" i="39"/>
  <c r="X14" i="39"/>
  <c r="T14" i="39"/>
  <c r="S14" i="39"/>
  <c r="P14" i="39"/>
  <c r="O14" i="39"/>
  <c r="K14" i="39"/>
  <c r="J14" i="39"/>
  <c r="F14" i="39"/>
  <c r="E14" i="39"/>
  <c r="A14" i="39"/>
  <c r="AI13" i="39"/>
  <c r="AH13" i="39"/>
  <c r="AD13" i="39"/>
  <c r="AC13" i="39"/>
  <c r="Y13" i="39"/>
  <c r="X13" i="39"/>
  <c r="T13" i="39"/>
  <c r="S13" i="39"/>
  <c r="P13" i="39"/>
  <c r="O13" i="39"/>
  <c r="K13" i="39"/>
  <c r="J13" i="39"/>
  <c r="D13" i="39"/>
  <c r="A13" i="39"/>
  <c r="AI12" i="39"/>
  <c r="AH12" i="39"/>
  <c r="AD12" i="39"/>
  <c r="AC12" i="39"/>
  <c r="Y12" i="39"/>
  <c r="X12" i="39"/>
  <c r="T12" i="39"/>
  <c r="S12" i="39"/>
  <c r="P12" i="39"/>
  <c r="O12" i="39"/>
  <c r="K12" i="39"/>
  <c r="J12" i="39"/>
  <c r="F12" i="39"/>
  <c r="E12" i="39"/>
  <c r="A12" i="39"/>
  <c r="AI11" i="39"/>
  <c r="AH11" i="39"/>
  <c r="AD11" i="39"/>
  <c r="AC11" i="39"/>
  <c r="Y11" i="39"/>
  <c r="X11" i="39"/>
  <c r="T11" i="39"/>
  <c r="S11" i="39"/>
  <c r="P11" i="39"/>
  <c r="O11" i="39"/>
  <c r="J11" i="39"/>
  <c r="F11" i="39"/>
  <c r="E11" i="39"/>
  <c r="A11" i="39"/>
  <c r="AI10" i="39"/>
  <c r="AH10" i="39"/>
  <c r="AD10" i="39"/>
  <c r="AC10" i="39"/>
  <c r="Y10" i="39"/>
  <c r="X10" i="39"/>
  <c r="T10" i="39"/>
  <c r="P10" i="39"/>
  <c r="O10" i="39"/>
  <c r="K10" i="39"/>
  <c r="J10" i="39"/>
  <c r="F10" i="39"/>
  <c r="E10" i="39"/>
  <c r="AI9" i="39"/>
  <c r="AH9" i="39"/>
  <c r="AD9" i="39"/>
  <c r="AC9" i="39"/>
  <c r="Y9" i="39"/>
  <c r="X9" i="39"/>
  <c r="T9" i="39"/>
  <c r="S9" i="39"/>
  <c r="O9" i="39"/>
  <c r="K9" i="39"/>
  <c r="J9" i="39"/>
  <c r="F9" i="39"/>
  <c r="E9" i="39"/>
  <c r="AI8" i="39"/>
  <c r="AH8" i="39"/>
  <c r="AD8" i="39"/>
  <c r="AC8" i="39"/>
  <c r="Y8" i="39"/>
  <c r="X8" i="39"/>
  <c r="T8" i="39"/>
  <c r="S8" i="39"/>
  <c r="P8" i="39"/>
  <c r="O8" i="39"/>
  <c r="K8" i="39"/>
  <c r="J8" i="39"/>
  <c r="F8" i="39"/>
  <c r="E8" i="39"/>
  <c r="AI7" i="39"/>
  <c r="AH7" i="39"/>
  <c r="AD7" i="39"/>
  <c r="AC7" i="39"/>
  <c r="Y7" i="39"/>
  <c r="X7" i="39"/>
  <c r="T7" i="39"/>
  <c r="S7" i="39"/>
  <c r="P7" i="39"/>
  <c r="O7" i="39"/>
  <c r="K7" i="39"/>
  <c r="J7" i="39"/>
  <c r="F7" i="39"/>
  <c r="E7" i="39"/>
  <c r="AI6" i="39"/>
  <c r="AH6" i="39"/>
  <c r="AD6" i="39"/>
  <c r="AC6" i="39"/>
  <c r="Y6" i="39"/>
  <c r="X6" i="39"/>
  <c r="T6" i="39"/>
  <c r="S6" i="39"/>
  <c r="P6" i="39"/>
  <c r="O6" i="39"/>
  <c r="K6" i="39"/>
  <c r="J6" i="39"/>
  <c r="F6" i="39"/>
  <c r="E6" i="39"/>
  <c r="AI5" i="39"/>
  <c r="AH5" i="39"/>
  <c r="AD5" i="39"/>
  <c r="AC5" i="39"/>
  <c r="Y5" i="39"/>
  <c r="X5" i="39"/>
  <c r="T5" i="39"/>
  <c r="S5" i="39"/>
  <c r="P5" i="39"/>
  <c r="O5" i="39"/>
  <c r="K5" i="39"/>
  <c r="J5" i="39"/>
  <c r="F5" i="39"/>
  <c r="E5" i="39"/>
  <c r="AI4" i="39"/>
  <c r="AH4" i="39"/>
  <c r="AD4" i="39"/>
  <c r="AC4" i="39"/>
  <c r="Y4" i="39"/>
  <c r="X4" i="39"/>
  <c r="T4" i="39"/>
  <c r="S4" i="39"/>
  <c r="P4" i="39"/>
  <c r="O4" i="39"/>
  <c r="K4" i="39"/>
  <c r="J4" i="39"/>
  <c r="F4" i="39"/>
  <c r="E4" i="39"/>
  <c r="AI3" i="39"/>
  <c r="AD3" i="39"/>
  <c r="Y3" i="39"/>
  <c r="T3" i="39"/>
  <c r="O3" i="39"/>
  <c r="J3" i="39"/>
  <c r="D3" i="39"/>
  <c r="A1" i="39"/>
  <c r="S30" i="5"/>
  <c r="T30" i="5"/>
  <c r="V30" i="5"/>
  <c r="S31" i="5"/>
  <c r="T31" i="5"/>
  <c r="V31" i="5"/>
  <c r="S32" i="5"/>
  <c r="T32" i="5"/>
  <c r="V32" i="5"/>
  <c r="V29" i="5"/>
  <c r="T29" i="5"/>
  <c r="S29" i="5"/>
  <c r="T28" i="5"/>
  <c r="T10" i="5"/>
  <c r="S12" i="5"/>
  <c r="T12" i="5"/>
  <c r="V12" i="5"/>
  <c r="S13" i="5"/>
  <c r="T13" i="5"/>
  <c r="V13" i="5"/>
  <c r="S14" i="5"/>
  <c r="T14" i="5"/>
  <c r="V14" i="5"/>
  <c r="S15" i="5"/>
  <c r="T15" i="5"/>
  <c r="V15" i="5"/>
  <c r="S16" i="5"/>
  <c r="T16" i="5"/>
  <c r="V16" i="5"/>
  <c r="S17" i="5"/>
  <c r="T17" i="5"/>
  <c r="V17" i="5"/>
  <c r="S18" i="5"/>
  <c r="T18" i="5"/>
  <c r="V18" i="5"/>
  <c r="S19" i="5"/>
  <c r="T19" i="5"/>
  <c r="V19" i="5"/>
  <c r="S20" i="5"/>
  <c r="T20" i="5"/>
  <c r="V20" i="5"/>
  <c r="S21" i="5"/>
  <c r="T21" i="5"/>
  <c r="V21" i="5"/>
  <c r="S22" i="5"/>
  <c r="T22" i="5"/>
  <c r="V22" i="5"/>
  <c r="S23" i="5"/>
  <c r="T23" i="5"/>
  <c r="V23" i="5"/>
  <c r="S24" i="5"/>
  <c r="T24" i="5"/>
  <c r="V24" i="5"/>
  <c r="S25" i="5"/>
  <c r="T25" i="5"/>
  <c r="V25" i="5"/>
  <c r="S26" i="5"/>
  <c r="T26" i="5"/>
  <c r="V26" i="5"/>
  <c r="S27" i="5"/>
  <c r="T27" i="5"/>
  <c r="V27" i="5"/>
  <c r="S68" i="5"/>
  <c r="T68" i="5"/>
  <c r="V68" i="5"/>
  <c r="S69" i="5"/>
  <c r="T69" i="5"/>
  <c r="V69" i="5"/>
  <c r="S70" i="5"/>
  <c r="T70" i="5"/>
  <c r="V70" i="5"/>
  <c r="V67" i="5"/>
  <c r="S67" i="5"/>
  <c r="T67" i="5"/>
  <c r="T66" i="5"/>
  <c r="S63" i="5"/>
  <c r="T63" i="5"/>
  <c r="V63" i="5"/>
  <c r="S64" i="5"/>
  <c r="T64" i="5"/>
  <c r="V64" i="5"/>
  <c r="S65" i="5"/>
  <c r="T65" i="5"/>
  <c r="V65" i="5"/>
  <c r="V62" i="5"/>
  <c r="T62" i="5"/>
  <c r="S62" i="5"/>
  <c r="T61" i="5"/>
  <c r="S57" i="5"/>
  <c r="T57" i="5"/>
  <c r="V57" i="5"/>
  <c r="S58" i="5"/>
  <c r="T58" i="5"/>
  <c r="V58" i="5"/>
  <c r="S59" i="5"/>
  <c r="T59" i="5"/>
  <c r="V59" i="5"/>
  <c r="S60" i="5"/>
  <c r="T60" i="5"/>
  <c r="V60" i="5"/>
  <c r="V56" i="5"/>
  <c r="T56" i="5"/>
  <c r="S56" i="5"/>
  <c r="T55" i="5"/>
  <c r="S51" i="5"/>
  <c r="T51" i="5"/>
  <c r="V51" i="5"/>
  <c r="S52" i="5"/>
  <c r="T52" i="5"/>
  <c r="V52" i="5"/>
  <c r="S53" i="5"/>
  <c r="T53" i="5"/>
  <c r="V53" i="5"/>
  <c r="S54" i="5"/>
  <c r="T54" i="5"/>
  <c r="V54" i="5"/>
  <c r="V50" i="5"/>
  <c r="T50" i="5"/>
  <c r="S50" i="5"/>
  <c r="T49" i="5"/>
  <c r="S45" i="5"/>
  <c r="T45" i="5"/>
  <c r="V45" i="5"/>
  <c r="S46" i="5"/>
  <c r="T46" i="5"/>
  <c r="V46" i="5"/>
  <c r="S47" i="5"/>
  <c r="T47" i="5"/>
  <c r="V47" i="5"/>
  <c r="S48" i="5"/>
  <c r="T48" i="5"/>
  <c r="V48" i="5"/>
  <c r="V44" i="5"/>
  <c r="T44" i="5"/>
  <c r="S44" i="5"/>
  <c r="T43" i="5"/>
  <c r="V40" i="5"/>
  <c r="V41" i="5"/>
  <c r="V42" i="5"/>
  <c r="V39" i="5"/>
  <c r="S40" i="5"/>
  <c r="T40" i="5"/>
  <c r="S41" i="5"/>
  <c r="T41" i="5"/>
  <c r="S42" i="5"/>
  <c r="T42" i="5"/>
  <c r="S39" i="5"/>
  <c r="T39" i="5"/>
  <c r="T38" i="5"/>
  <c r="AF64" i="5"/>
  <c r="AD64" i="5"/>
  <c r="AC64" i="5"/>
  <c r="AF63" i="5"/>
  <c r="AD63" i="5"/>
  <c r="AC63" i="5"/>
  <c r="AF62" i="5"/>
  <c r="AD62" i="5"/>
  <c r="AC62" i="5"/>
  <c r="AF61" i="5"/>
  <c r="AD61" i="5"/>
  <c r="AC61" i="5"/>
  <c r="AF60" i="5"/>
  <c r="AD60" i="5"/>
  <c r="AC60" i="5"/>
  <c r="AF59" i="5"/>
  <c r="AD59" i="5"/>
  <c r="AC59" i="5"/>
  <c r="AA59" i="5"/>
  <c r="Y59" i="5"/>
  <c r="X59" i="5"/>
  <c r="AK58" i="5"/>
  <c r="AI58" i="5"/>
  <c r="AH58" i="5"/>
  <c r="AF58" i="5"/>
  <c r="AD58" i="5"/>
  <c r="AC58" i="5"/>
  <c r="AA58" i="5"/>
  <c r="Y58" i="5"/>
  <c r="X58" i="5"/>
  <c r="AK57" i="5"/>
  <c r="AI57" i="5"/>
  <c r="AH57" i="5"/>
  <c r="AF57" i="5"/>
  <c r="AD57" i="5"/>
  <c r="AC57" i="5"/>
  <c r="AA57" i="5"/>
  <c r="Y57" i="5"/>
  <c r="X57" i="5"/>
  <c r="AK56" i="5"/>
  <c r="AI56" i="5"/>
  <c r="AH56" i="5"/>
  <c r="AF56" i="5"/>
  <c r="AD56" i="5"/>
  <c r="AC56" i="5"/>
  <c r="AA56" i="5"/>
  <c r="Y56" i="5"/>
  <c r="X56" i="5"/>
  <c r="AK55" i="5"/>
  <c r="AI55" i="5"/>
  <c r="AH55" i="5"/>
  <c r="AF55" i="5"/>
  <c r="AD55" i="5"/>
  <c r="AC55" i="5"/>
  <c r="AA55" i="5"/>
  <c r="Y55" i="5"/>
  <c r="X55" i="5"/>
  <c r="AK54" i="5"/>
  <c r="AI54" i="5"/>
  <c r="AH54" i="5"/>
  <c r="AF54" i="5"/>
  <c r="AD54" i="5"/>
  <c r="AC54" i="5"/>
  <c r="AA54" i="5"/>
  <c r="Y54" i="5"/>
  <c r="X54" i="5"/>
  <c r="AK53" i="5"/>
  <c r="AI53" i="5"/>
  <c r="AH53" i="5"/>
  <c r="AF53" i="5"/>
  <c r="AD53" i="5"/>
  <c r="AC53" i="5"/>
  <c r="AA53" i="5"/>
  <c r="Y53" i="5"/>
  <c r="X53" i="5"/>
  <c r="AK52" i="5"/>
  <c r="AI52" i="5"/>
  <c r="AH52" i="5"/>
  <c r="AF52" i="5"/>
  <c r="AD52" i="5"/>
  <c r="AC52" i="5"/>
  <c r="AA52" i="5"/>
  <c r="Y52" i="5"/>
  <c r="X52" i="5"/>
  <c r="AK51" i="5"/>
  <c r="AI51" i="5"/>
  <c r="AH51" i="5"/>
  <c r="AF51" i="5"/>
  <c r="AD51" i="5"/>
  <c r="AC51" i="5"/>
  <c r="AA51" i="5"/>
  <c r="Y51" i="5"/>
  <c r="X51" i="5"/>
  <c r="AK50" i="5"/>
  <c r="AI50" i="5"/>
  <c r="AH50" i="5"/>
  <c r="AF50" i="5"/>
  <c r="AD50" i="5"/>
  <c r="AC50" i="5"/>
  <c r="AA50" i="5"/>
  <c r="Y50" i="5"/>
  <c r="X50" i="5"/>
  <c r="AK49" i="5"/>
  <c r="AI49" i="5"/>
  <c r="AH49" i="5"/>
  <c r="AF49" i="5"/>
  <c r="AD49" i="5"/>
  <c r="AC49" i="5"/>
  <c r="AA49" i="5"/>
  <c r="Y49" i="5"/>
  <c r="X49" i="5"/>
  <c r="AK48" i="5"/>
  <c r="AI48" i="5"/>
  <c r="AH48" i="5"/>
  <c r="AF48" i="5"/>
  <c r="AD48" i="5"/>
  <c r="AC48" i="5"/>
  <c r="AA48" i="5"/>
  <c r="Y48" i="5"/>
  <c r="X48" i="5"/>
  <c r="AK47" i="5"/>
  <c r="AI47" i="5"/>
  <c r="AH47" i="5"/>
  <c r="AF47" i="5"/>
  <c r="AD47" i="5"/>
  <c r="AC47" i="5"/>
  <c r="AA47" i="5"/>
  <c r="Y47" i="5"/>
  <c r="X47" i="5"/>
  <c r="AK46" i="5"/>
  <c r="AI46" i="5"/>
  <c r="AH46" i="5"/>
  <c r="AF46" i="5"/>
  <c r="AD46" i="5"/>
  <c r="AC46" i="5"/>
  <c r="AA46" i="5"/>
  <c r="Y46" i="5"/>
  <c r="X46" i="5"/>
  <c r="AK45" i="5"/>
  <c r="AI45" i="5"/>
  <c r="AH45" i="5"/>
  <c r="AF45" i="5"/>
  <c r="AD45" i="5"/>
  <c r="AC45" i="5"/>
  <c r="AA45" i="5"/>
  <c r="Y45" i="5"/>
  <c r="X45" i="5"/>
  <c r="AK44" i="5"/>
  <c r="AI44" i="5"/>
  <c r="AH44" i="5"/>
  <c r="AF44" i="5"/>
  <c r="AD44" i="5"/>
  <c r="AC44" i="5"/>
  <c r="AA44" i="5"/>
  <c r="Y44" i="5"/>
  <c r="X44" i="5"/>
  <c r="AK43" i="5"/>
  <c r="AI43" i="5"/>
  <c r="AH43" i="5"/>
  <c r="AF43" i="5"/>
  <c r="AD43" i="5"/>
  <c r="AC43" i="5"/>
  <c r="AA43" i="5"/>
  <c r="Y43" i="5"/>
  <c r="X43" i="5"/>
  <c r="AK42" i="5"/>
  <c r="AI42" i="5"/>
  <c r="AH42" i="5"/>
  <c r="AF42" i="5"/>
  <c r="AD42" i="5"/>
  <c r="AC42" i="5"/>
  <c r="AA42" i="5"/>
  <c r="Y42" i="5"/>
  <c r="X42" i="5"/>
  <c r="AK41" i="5"/>
  <c r="AI41" i="5"/>
  <c r="AH41" i="5"/>
  <c r="AF41" i="5"/>
  <c r="AD41" i="5"/>
  <c r="AC41" i="5"/>
  <c r="AA41" i="5"/>
  <c r="Y41" i="5"/>
  <c r="X41" i="5"/>
  <c r="AK40" i="5"/>
  <c r="AI40" i="5"/>
  <c r="AH40" i="5"/>
  <c r="AF40" i="5"/>
  <c r="AD40" i="5"/>
  <c r="AC40" i="5"/>
  <c r="AA40" i="5"/>
  <c r="Y40" i="5"/>
  <c r="X40" i="5"/>
  <c r="AK39" i="5"/>
  <c r="AI39" i="5"/>
  <c r="AH39" i="5"/>
  <c r="AF39" i="5"/>
  <c r="AD39" i="5"/>
  <c r="AC39" i="5"/>
  <c r="AA39" i="5"/>
  <c r="Y39" i="5"/>
  <c r="X39" i="5"/>
  <c r="AI38" i="5"/>
  <c r="AD38" i="5"/>
  <c r="AA38" i="5"/>
  <c r="Y38" i="5"/>
  <c r="X38" i="5"/>
  <c r="AK37" i="5"/>
  <c r="AI37" i="5"/>
  <c r="AH37" i="5"/>
  <c r="AF37" i="5"/>
  <c r="AD37" i="5"/>
  <c r="AC37" i="5"/>
  <c r="AA37" i="5"/>
  <c r="Y37" i="5"/>
  <c r="X37" i="5"/>
  <c r="AK36" i="5"/>
  <c r="AI36" i="5"/>
  <c r="AH36" i="5"/>
  <c r="AF36" i="5"/>
  <c r="AD36" i="5"/>
  <c r="AC36" i="5"/>
  <c r="AA36" i="5"/>
  <c r="Y36" i="5"/>
  <c r="X36" i="5"/>
  <c r="AK35" i="5"/>
  <c r="AI35" i="5"/>
  <c r="AH35" i="5"/>
  <c r="AF35" i="5"/>
  <c r="AD35" i="5"/>
  <c r="AC35" i="5"/>
  <c r="AA35" i="5"/>
  <c r="Y35" i="5"/>
  <c r="X35" i="5"/>
  <c r="AK34" i="5"/>
  <c r="AI34" i="5"/>
  <c r="AH34" i="5"/>
  <c r="AF34" i="5"/>
  <c r="AD34" i="5"/>
  <c r="AC34" i="5"/>
  <c r="AA34" i="5"/>
  <c r="Y34" i="5"/>
  <c r="X34" i="5"/>
  <c r="AK33" i="5"/>
  <c r="AI33" i="5"/>
  <c r="AH33" i="5"/>
  <c r="AF33" i="5"/>
  <c r="AD33" i="5"/>
  <c r="AC33" i="5"/>
  <c r="AA33" i="5"/>
  <c r="Y33" i="5"/>
  <c r="X33" i="5"/>
  <c r="AK32" i="5"/>
  <c r="AI32" i="5"/>
  <c r="AH32" i="5"/>
  <c r="AF32" i="5"/>
  <c r="AD32" i="5"/>
  <c r="AC32" i="5"/>
  <c r="AA32" i="5"/>
  <c r="Y32" i="5"/>
  <c r="X32" i="5"/>
  <c r="AK31" i="5"/>
  <c r="AI31" i="5"/>
  <c r="AH31" i="5"/>
  <c r="AF31" i="5"/>
  <c r="AD31" i="5"/>
  <c r="AC31" i="5"/>
  <c r="AA31" i="5"/>
  <c r="Y31" i="5"/>
  <c r="X31" i="5"/>
  <c r="AK30" i="5"/>
  <c r="AI30" i="5"/>
  <c r="AH30" i="5"/>
  <c r="AF30" i="5"/>
  <c r="AD30" i="5"/>
  <c r="AC30" i="5"/>
  <c r="AA30" i="5"/>
  <c r="Y30" i="5"/>
  <c r="X30" i="5"/>
  <c r="AK29" i="5"/>
  <c r="AI29" i="5"/>
  <c r="AH29" i="5"/>
  <c r="AF29" i="5"/>
  <c r="AD29" i="5"/>
  <c r="AC29" i="5"/>
  <c r="Y29" i="5"/>
  <c r="AK28" i="5"/>
  <c r="AI28" i="5"/>
  <c r="AH28" i="5"/>
  <c r="AF28" i="5"/>
  <c r="AD28" i="5"/>
  <c r="AC28" i="5"/>
  <c r="AA28" i="5"/>
  <c r="Y28" i="5"/>
  <c r="X28" i="5"/>
  <c r="AK27" i="5"/>
  <c r="AI27" i="5"/>
  <c r="AH27" i="5"/>
  <c r="AF27" i="5"/>
  <c r="AD27" i="5"/>
  <c r="AC27" i="5"/>
  <c r="AA27" i="5"/>
  <c r="Y27" i="5"/>
  <c r="X27" i="5"/>
  <c r="AK26" i="5"/>
  <c r="AI26" i="5"/>
  <c r="AH26" i="5"/>
  <c r="AF26" i="5"/>
  <c r="AD26" i="5"/>
  <c r="AC26" i="5"/>
  <c r="AA26" i="5"/>
  <c r="Y26" i="5"/>
  <c r="X26" i="5"/>
  <c r="AK25" i="5"/>
  <c r="AI25" i="5"/>
  <c r="AH25" i="5"/>
  <c r="AF25" i="5"/>
  <c r="AD25" i="5"/>
  <c r="AC25" i="5"/>
  <c r="AA25" i="5"/>
  <c r="Y25" i="5"/>
  <c r="X25" i="5"/>
  <c r="AI24" i="5"/>
  <c r="AH24" i="5"/>
  <c r="AF24" i="5"/>
  <c r="AD24" i="5"/>
  <c r="AC24" i="5"/>
  <c r="AA24" i="5"/>
  <c r="Y24" i="5"/>
  <c r="X24" i="5"/>
  <c r="AK23" i="5"/>
  <c r="AI23" i="5"/>
  <c r="AH23" i="5"/>
  <c r="AF23" i="5"/>
  <c r="AD23" i="5"/>
  <c r="AC23" i="5"/>
  <c r="AA23" i="5"/>
  <c r="Y23" i="5"/>
  <c r="X23" i="5"/>
  <c r="AK22" i="5"/>
  <c r="AI22" i="5"/>
  <c r="AH22" i="5"/>
  <c r="AF22" i="5"/>
  <c r="AD22" i="5"/>
  <c r="AC22" i="5"/>
  <c r="AA22" i="5"/>
  <c r="Y22" i="5"/>
  <c r="X22" i="5"/>
  <c r="AK21" i="5"/>
  <c r="AI21" i="5"/>
  <c r="AH21" i="5"/>
  <c r="AF21" i="5"/>
  <c r="AD21" i="5"/>
  <c r="AC21" i="5"/>
  <c r="AA21" i="5"/>
  <c r="Y21" i="5"/>
  <c r="X21" i="5"/>
  <c r="AI20" i="5"/>
  <c r="AF20" i="5"/>
  <c r="AD20" i="5"/>
  <c r="AC20" i="5"/>
  <c r="AA20" i="5"/>
  <c r="Y20" i="5"/>
  <c r="X20" i="5"/>
  <c r="AK19" i="5"/>
  <c r="AI19" i="5"/>
  <c r="AH19" i="5"/>
  <c r="AF19" i="5"/>
  <c r="AD19" i="5"/>
  <c r="AC19" i="5"/>
  <c r="AA19" i="5"/>
  <c r="Y19" i="5"/>
  <c r="X19" i="5"/>
  <c r="AK18" i="5"/>
  <c r="AI18" i="5"/>
  <c r="AH18" i="5"/>
  <c r="AF18" i="5"/>
  <c r="AD18" i="5"/>
  <c r="AC18" i="5"/>
  <c r="AA18" i="5"/>
  <c r="Y18" i="5"/>
  <c r="X18" i="5"/>
  <c r="AK17" i="5"/>
  <c r="AI17" i="5"/>
  <c r="AH17" i="5"/>
  <c r="AF17" i="5"/>
  <c r="AD17" i="5"/>
  <c r="AC17" i="5"/>
  <c r="Y17" i="5"/>
  <c r="AK16" i="5"/>
  <c r="AI16" i="5"/>
  <c r="AH16" i="5"/>
  <c r="AF16" i="5"/>
  <c r="AD16" i="5"/>
  <c r="AC16" i="5"/>
  <c r="AA16" i="5"/>
  <c r="Y16" i="5"/>
  <c r="X16" i="5"/>
  <c r="AK15" i="5"/>
  <c r="AI15" i="5"/>
  <c r="AH15" i="5"/>
  <c r="AF15" i="5"/>
  <c r="AD15" i="5"/>
  <c r="AC15" i="5"/>
  <c r="AA15" i="5"/>
  <c r="Y15" i="5"/>
  <c r="X15" i="5"/>
  <c r="AK14" i="5"/>
  <c r="AI14" i="5"/>
  <c r="AH14" i="5"/>
  <c r="AF14" i="5"/>
  <c r="AD14" i="5"/>
  <c r="AC14" i="5"/>
  <c r="AA14" i="5"/>
  <c r="Y14" i="5"/>
  <c r="X14" i="5"/>
  <c r="AK13" i="5"/>
  <c r="AI13" i="5"/>
  <c r="AH13" i="5"/>
  <c r="AF13" i="5"/>
  <c r="AD13" i="5"/>
  <c r="AC13" i="5"/>
  <c r="AA13" i="5"/>
  <c r="Y13" i="5"/>
  <c r="X13" i="5"/>
  <c r="AK12" i="5"/>
  <c r="AI12" i="5"/>
  <c r="AH12" i="5"/>
  <c r="AF12" i="5"/>
  <c r="AD12" i="5"/>
  <c r="AC12" i="5"/>
  <c r="AA12" i="5"/>
  <c r="Y12" i="5"/>
  <c r="X12" i="5"/>
  <c r="AK11" i="5"/>
  <c r="AI11" i="5"/>
  <c r="AH11" i="5"/>
  <c r="AF11" i="5"/>
  <c r="AD11" i="5"/>
  <c r="AC11" i="5"/>
  <c r="AA11" i="5"/>
  <c r="Y11" i="5"/>
  <c r="X11" i="5"/>
  <c r="AK10" i="5"/>
  <c r="AI10" i="5"/>
  <c r="AH10" i="5"/>
  <c r="AF10" i="5"/>
  <c r="AD10" i="5"/>
  <c r="AC10" i="5"/>
  <c r="AA10" i="5"/>
  <c r="Y10" i="5"/>
  <c r="X10" i="5"/>
  <c r="AK9" i="5"/>
  <c r="AI9" i="5"/>
  <c r="AH9" i="5"/>
  <c r="AF9" i="5"/>
  <c r="AD9" i="5"/>
  <c r="AC9" i="5"/>
  <c r="AA9" i="5"/>
  <c r="Y9" i="5"/>
  <c r="X9" i="5"/>
  <c r="AK8" i="5"/>
  <c r="AI8" i="5"/>
  <c r="AH8" i="5"/>
  <c r="AF8" i="5"/>
  <c r="AD8" i="5"/>
  <c r="AC8" i="5"/>
  <c r="AA8" i="5"/>
  <c r="Y8" i="5"/>
  <c r="X8" i="5"/>
  <c r="AK7" i="5"/>
  <c r="AI7" i="5"/>
  <c r="AH7" i="5"/>
  <c r="AF7" i="5"/>
  <c r="AD7" i="5"/>
  <c r="AC7" i="5"/>
  <c r="AA7" i="5"/>
  <c r="Y7" i="5"/>
  <c r="X7" i="5"/>
  <c r="AK6" i="5"/>
  <c r="AI6" i="5"/>
  <c r="AH6" i="5"/>
  <c r="AF6" i="5"/>
  <c r="AD6" i="5"/>
  <c r="AC6" i="5"/>
  <c r="AA6" i="5"/>
  <c r="Y6" i="5"/>
  <c r="X6" i="5"/>
  <c r="AK5" i="5"/>
  <c r="AI5" i="5"/>
  <c r="AH5" i="5"/>
  <c r="AF5" i="5"/>
  <c r="AD5" i="5"/>
  <c r="AC5" i="5"/>
  <c r="AA5" i="5"/>
  <c r="Y5" i="5"/>
  <c r="X5" i="5"/>
  <c r="AK4" i="5"/>
  <c r="AI4" i="5"/>
  <c r="AH4" i="5"/>
  <c r="AF4" i="5"/>
  <c r="AD4" i="5"/>
  <c r="AC4" i="5"/>
  <c r="AA4" i="5"/>
  <c r="Y4" i="5"/>
  <c r="X4" i="5"/>
  <c r="AI3" i="5"/>
  <c r="AD3" i="5"/>
  <c r="Y3" i="5"/>
  <c r="V11" i="5"/>
  <c r="T11" i="5"/>
  <c r="S11" i="5"/>
  <c r="V9" i="5"/>
  <c r="T9" i="5"/>
  <c r="S9" i="5"/>
  <c r="V8" i="5"/>
  <c r="T8" i="5"/>
  <c r="S8" i="5"/>
  <c r="V7" i="5"/>
  <c r="T7" i="5"/>
  <c r="S7" i="5"/>
  <c r="V6" i="5"/>
  <c r="T6" i="5"/>
  <c r="S6" i="5"/>
  <c r="V5" i="5"/>
  <c r="T5" i="5"/>
  <c r="S5" i="5"/>
  <c r="V4" i="5"/>
  <c r="T4" i="5"/>
  <c r="S4" i="5"/>
  <c r="T3" i="5"/>
  <c r="B5" i="43" l="1"/>
  <c r="B7" i="42"/>
  <c r="B6" i="61"/>
  <c r="B6" i="60"/>
  <c r="B5" i="59"/>
  <c r="B6" i="58"/>
  <c r="B6" i="57"/>
  <c r="B6" i="52"/>
  <c r="B6" i="51"/>
  <c r="B6" i="50"/>
  <c r="B6" i="49"/>
  <c r="B6" i="47"/>
  <c r="B6" i="46"/>
  <c r="B6" i="45"/>
  <c r="B6" i="44"/>
  <c r="B6" i="40"/>
  <c r="B7" i="39"/>
  <c r="B6" i="39"/>
  <c r="O52" i="5" l="1"/>
  <c r="P52" i="5"/>
  <c r="Q52" i="5"/>
  <c r="O53" i="5"/>
  <c r="P53" i="5"/>
  <c r="Q53" i="5"/>
  <c r="O54" i="5"/>
  <c r="P54" i="5"/>
  <c r="Q54" i="5"/>
  <c r="O55" i="5"/>
  <c r="P55" i="5"/>
  <c r="Q55" i="5"/>
  <c r="O25" i="5"/>
  <c r="P25" i="5"/>
  <c r="Q25" i="5"/>
  <c r="O26" i="5"/>
  <c r="P26" i="5"/>
  <c r="Q26" i="5"/>
  <c r="O27" i="5"/>
  <c r="P27" i="5"/>
  <c r="Q27" i="5"/>
  <c r="O28" i="5"/>
  <c r="P28" i="5"/>
  <c r="Q28" i="5"/>
  <c r="O29" i="5"/>
  <c r="P29" i="5"/>
  <c r="Q29" i="5"/>
  <c r="O18" i="5"/>
  <c r="P18" i="5"/>
  <c r="Q18" i="5"/>
  <c r="O19" i="5"/>
  <c r="P19" i="5"/>
  <c r="Q19" i="5"/>
  <c r="O20" i="5"/>
  <c r="P20" i="5"/>
  <c r="Q20" i="5"/>
  <c r="O21" i="5"/>
  <c r="P21" i="5"/>
  <c r="Q21" i="5"/>
  <c r="O22" i="5"/>
  <c r="P22" i="5"/>
  <c r="Q22" i="5"/>
  <c r="O11" i="5"/>
  <c r="P11" i="5"/>
  <c r="Q11" i="5"/>
  <c r="O12" i="5"/>
  <c r="P12" i="5"/>
  <c r="Q12" i="5"/>
  <c r="O13" i="5"/>
  <c r="P13" i="5"/>
  <c r="Q13" i="5"/>
  <c r="O14" i="5"/>
  <c r="P14" i="5"/>
  <c r="Q14" i="5"/>
  <c r="O15" i="5"/>
  <c r="P15" i="5"/>
  <c r="Q15" i="5"/>
  <c r="J50" i="5"/>
  <c r="K50" i="5"/>
  <c r="L50" i="5"/>
  <c r="J51" i="5"/>
  <c r="K51" i="5"/>
  <c r="L51" i="5"/>
  <c r="J52" i="5"/>
  <c r="K52" i="5"/>
  <c r="L52" i="5"/>
  <c r="J53" i="5"/>
  <c r="K53" i="5"/>
  <c r="L53" i="5"/>
  <c r="J54" i="5"/>
  <c r="K54" i="5"/>
  <c r="L54" i="5"/>
  <c r="J55" i="5"/>
  <c r="K55" i="5"/>
  <c r="L55" i="5"/>
  <c r="J56" i="5"/>
  <c r="K56" i="5"/>
  <c r="L56" i="5"/>
  <c r="J57" i="5"/>
  <c r="K57" i="5"/>
  <c r="L57" i="5"/>
  <c r="J58" i="5"/>
  <c r="K58" i="5"/>
  <c r="L58" i="5"/>
  <c r="J59" i="5"/>
  <c r="K59" i="5"/>
  <c r="L59" i="5"/>
  <c r="J60" i="5"/>
  <c r="K60" i="5"/>
  <c r="L60" i="5"/>
  <c r="J61" i="5"/>
  <c r="K61" i="5"/>
  <c r="L61" i="5"/>
  <c r="J62" i="5"/>
  <c r="K62" i="5"/>
  <c r="L62" i="5"/>
  <c r="J43" i="5"/>
  <c r="K43" i="5"/>
  <c r="L43" i="5"/>
  <c r="J44" i="5"/>
  <c r="K44" i="5"/>
  <c r="L44" i="5"/>
  <c r="J45" i="5"/>
  <c r="K45" i="5"/>
  <c r="L45" i="5"/>
  <c r="J46" i="5"/>
  <c r="K46" i="5"/>
  <c r="L46" i="5"/>
  <c r="J47" i="5"/>
  <c r="K47" i="5"/>
  <c r="L47" i="5"/>
  <c r="J40" i="5"/>
  <c r="K40" i="5"/>
  <c r="L40" i="5"/>
  <c r="J39" i="5"/>
  <c r="K39" i="5"/>
  <c r="L39" i="5"/>
  <c r="J38" i="5"/>
  <c r="K38" i="5"/>
  <c r="L38" i="5"/>
  <c r="J23" i="5"/>
  <c r="K23" i="5"/>
  <c r="L23" i="5"/>
  <c r="J24" i="5"/>
  <c r="K24" i="5"/>
  <c r="L24" i="5"/>
  <c r="J25" i="5"/>
  <c r="K25" i="5"/>
  <c r="L25" i="5"/>
  <c r="J26" i="5"/>
  <c r="K26" i="5"/>
  <c r="L26" i="5"/>
  <c r="J27" i="5"/>
  <c r="K27" i="5"/>
  <c r="L27" i="5"/>
  <c r="J28" i="5"/>
  <c r="K28" i="5"/>
  <c r="L28" i="5"/>
  <c r="J29" i="5"/>
  <c r="K29" i="5"/>
  <c r="L29" i="5"/>
  <c r="J30" i="5"/>
  <c r="K30" i="5"/>
  <c r="L30" i="5"/>
  <c r="J31" i="5"/>
  <c r="K31" i="5"/>
  <c r="L31" i="5"/>
  <c r="J32" i="5"/>
  <c r="K32" i="5"/>
  <c r="L32" i="5"/>
  <c r="J33" i="5"/>
  <c r="K33" i="5"/>
  <c r="L33" i="5"/>
  <c r="J34" i="5"/>
  <c r="K34" i="5"/>
  <c r="L34" i="5"/>
  <c r="J35" i="5"/>
  <c r="K35" i="5"/>
  <c r="L35" i="5"/>
  <c r="J36" i="5"/>
  <c r="K36" i="5"/>
  <c r="L36" i="5"/>
  <c r="J37" i="5"/>
  <c r="K37" i="5"/>
  <c r="L37" i="5"/>
  <c r="J13" i="5"/>
  <c r="K13" i="5"/>
  <c r="L13" i="5"/>
  <c r="J14" i="5"/>
  <c r="K14" i="5"/>
  <c r="L14" i="5"/>
  <c r="J15" i="5"/>
  <c r="K15" i="5"/>
  <c r="L15" i="5"/>
  <c r="J16" i="5"/>
  <c r="K16" i="5"/>
  <c r="L16" i="5"/>
  <c r="J17" i="5"/>
  <c r="K17" i="5"/>
  <c r="L17" i="5"/>
  <c r="J18" i="5"/>
  <c r="K18" i="5"/>
  <c r="L18" i="5"/>
  <c r="J19" i="5"/>
  <c r="K19" i="5"/>
  <c r="L19" i="5"/>
  <c r="J20" i="5"/>
  <c r="K20" i="5"/>
  <c r="L20" i="5"/>
  <c r="K12" i="5"/>
  <c r="J5" i="5"/>
  <c r="K5" i="5"/>
  <c r="L5" i="5"/>
  <c r="J6" i="5"/>
  <c r="K6" i="5"/>
  <c r="L6" i="5"/>
  <c r="J7" i="5"/>
  <c r="K7" i="5"/>
  <c r="L7" i="5"/>
  <c r="J8" i="5"/>
  <c r="K8" i="5"/>
  <c r="L8" i="5"/>
  <c r="J9" i="5"/>
  <c r="K9" i="5"/>
  <c r="L9" i="5"/>
  <c r="J10" i="5"/>
  <c r="K10" i="5"/>
  <c r="L10" i="5"/>
  <c r="E15" i="5"/>
  <c r="F15" i="5"/>
  <c r="G15" i="5"/>
  <c r="E16" i="5"/>
  <c r="F16" i="5"/>
  <c r="G16" i="5"/>
  <c r="E17" i="5"/>
  <c r="F17" i="5"/>
  <c r="G17" i="5"/>
  <c r="E18" i="5"/>
  <c r="F18" i="5"/>
  <c r="G18" i="5"/>
  <c r="E19" i="5"/>
  <c r="F19" i="5"/>
  <c r="G19" i="5"/>
  <c r="E20" i="5"/>
  <c r="F20" i="5"/>
  <c r="G20" i="5"/>
  <c r="E7" i="5"/>
  <c r="F7" i="5"/>
  <c r="G7" i="5"/>
  <c r="E8" i="5"/>
  <c r="F8" i="5"/>
  <c r="G8" i="5"/>
  <c r="E9" i="5"/>
  <c r="F9" i="5"/>
  <c r="G9" i="5"/>
  <c r="E10" i="5"/>
  <c r="F10" i="5"/>
  <c r="G10" i="5"/>
  <c r="E11" i="5"/>
  <c r="F11" i="5"/>
  <c r="G11" i="5"/>
  <c r="E12" i="5"/>
  <c r="F12" i="5"/>
  <c r="G12" i="5"/>
  <c r="A39" i="8" l="1"/>
  <c r="A46" i="8"/>
  <c r="A45" i="8"/>
  <c r="A44" i="8"/>
  <c r="A43" i="8"/>
  <c r="A42" i="8"/>
  <c r="A41" i="8"/>
  <c r="A38" i="8"/>
  <c r="A37" i="8"/>
  <c r="A36" i="8"/>
  <c r="A35" i="8"/>
  <c r="A34" i="8"/>
  <c r="A33" i="8"/>
  <c r="A32" i="8"/>
  <c r="A29" i="8"/>
  <c r="A30" i="8"/>
  <c r="A28" i="8"/>
  <c r="F174" i="64"/>
  <c r="G174" i="64"/>
  <c r="H174" i="64"/>
  <c r="I174" i="64"/>
  <c r="J174" i="64"/>
  <c r="K174" i="64"/>
  <c r="L174" i="64"/>
  <c r="M174" i="64"/>
  <c r="N174" i="64"/>
  <c r="O174" i="64"/>
  <c r="P174" i="64"/>
  <c r="Q174" i="64"/>
  <c r="R174" i="64"/>
  <c r="S174" i="64"/>
  <c r="T174" i="64"/>
  <c r="U174" i="64"/>
  <c r="V174" i="64"/>
  <c r="W174" i="64"/>
  <c r="X174" i="64"/>
  <c r="F175" i="64"/>
  <c r="G175" i="64"/>
  <c r="H175" i="64"/>
  <c r="I175" i="64"/>
  <c r="I187" i="64" s="1"/>
  <c r="J175" i="64"/>
  <c r="K175" i="64"/>
  <c r="L175" i="64"/>
  <c r="M175" i="64"/>
  <c r="M187" i="64" s="1"/>
  <c r="N175" i="64"/>
  <c r="O175" i="64"/>
  <c r="P175" i="64"/>
  <c r="Q175" i="64"/>
  <c r="Q187" i="64" s="1"/>
  <c r="R175" i="64"/>
  <c r="S175" i="64"/>
  <c r="T175" i="64"/>
  <c r="U175" i="64"/>
  <c r="U187" i="64" s="1"/>
  <c r="V175" i="64"/>
  <c r="W175" i="64"/>
  <c r="X175" i="64"/>
  <c r="F176" i="64"/>
  <c r="G176" i="64"/>
  <c r="H176" i="64"/>
  <c r="I176" i="64"/>
  <c r="J176" i="64"/>
  <c r="J187" i="64" s="1"/>
  <c r="K176" i="64"/>
  <c r="L176" i="64"/>
  <c r="M176" i="64"/>
  <c r="N176" i="64"/>
  <c r="N187" i="64" s="1"/>
  <c r="O176" i="64"/>
  <c r="P176" i="64"/>
  <c r="Q176" i="64"/>
  <c r="R176" i="64"/>
  <c r="R187" i="64" s="1"/>
  <c r="S176" i="64"/>
  <c r="T176" i="64"/>
  <c r="U176" i="64"/>
  <c r="V176" i="64"/>
  <c r="V187" i="64" s="1"/>
  <c r="W176" i="64"/>
  <c r="X176" i="64"/>
  <c r="E176" i="64"/>
  <c r="E175" i="64"/>
  <c r="E174" i="64"/>
  <c r="F155" i="64"/>
  <c r="G155" i="64"/>
  <c r="H155" i="64"/>
  <c r="H172" i="64" s="1"/>
  <c r="I155" i="64"/>
  <c r="J155" i="64"/>
  <c r="K155" i="64"/>
  <c r="L155" i="64"/>
  <c r="L172" i="64" s="1"/>
  <c r="M155" i="64"/>
  <c r="N155" i="64"/>
  <c r="O155" i="64"/>
  <c r="P155" i="64"/>
  <c r="P172" i="64" s="1"/>
  <c r="Q155" i="64"/>
  <c r="R155" i="64"/>
  <c r="S155" i="64"/>
  <c r="T155" i="64"/>
  <c r="T172" i="64" s="1"/>
  <c r="U155" i="64"/>
  <c r="V155" i="64"/>
  <c r="W155" i="64"/>
  <c r="X155" i="64"/>
  <c r="X172" i="64" s="1"/>
  <c r="E155" i="64"/>
  <c r="F136" i="64"/>
  <c r="G136" i="64"/>
  <c r="H136" i="64"/>
  <c r="I136" i="64"/>
  <c r="I150" i="64" s="1"/>
  <c r="J136" i="64"/>
  <c r="K136" i="64"/>
  <c r="L136" i="64"/>
  <c r="M136" i="64"/>
  <c r="M150" i="64" s="1"/>
  <c r="N136" i="64"/>
  <c r="O136" i="64"/>
  <c r="P136" i="64"/>
  <c r="Q136" i="64"/>
  <c r="Q150" i="64" s="1"/>
  <c r="R136" i="64"/>
  <c r="S136" i="64"/>
  <c r="T136" i="64"/>
  <c r="U136" i="64"/>
  <c r="U150" i="64" s="1"/>
  <c r="V136" i="64"/>
  <c r="W136" i="64"/>
  <c r="X136" i="64"/>
  <c r="F118" i="64"/>
  <c r="G118" i="64"/>
  <c r="H118" i="64"/>
  <c r="H131" i="64" s="1"/>
  <c r="I118" i="64"/>
  <c r="J118" i="64"/>
  <c r="K118" i="64"/>
  <c r="L118" i="64"/>
  <c r="L131" i="64" s="1"/>
  <c r="M118" i="64"/>
  <c r="N118" i="64"/>
  <c r="O118" i="64"/>
  <c r="P118" i="64"/>
  <c r="P131" i="64" s="1"/>
  <c r="Q118" i="64"/>
  <c r="R118" i="64"/>
  <c r="S118" i="64"/>
  <c r="T118" i="64"/>
  <c r="T131" i="64" s="1"/>
  <c r="U118" i="64"/>
  <c r="V118" i="64"/>
  <c r="W118" i="64"/>
  <c r="X118" i="64"/>
  <c r="X131" i="64" s="1"/>
  <c r="E118" i="64"/>
  <c r="F90" i="64"/>
  <c r="G90" i="64"/>
  <c r="H90" i="64"/>
  <c r="H113" i="64" s="1"/>
  <c r="I90" i="64"/>
  <c r="J90" i="64"/>
  <c r="K90" i="64"/>
  <c r="L90" i="64"/>
  <c r="L113" i="64" s="1"/>
  <c r="M90" i="64"/>
  <c r="N90" i="64"/>
  <c r="O90" i="64"/>
  <c r="P90" i="64"/>
  <c r="P113" i="64" s="1"/>
  <c r="Q90" i="64"/>
  <c r="R90" i="64"/>
  <c r="S90" i="64"/>
  <c r="T90" i="64"/>
  <c r="T113" i="64" s="1"/>
  <c r="U90" i="64"/>
  <c r="V90" i="64"/>
  <c r="W90" i="64"/>
  <c r="X90" i="64"/>
  <c r="X113" i="64" s="1"/>
  <c r="E90" i="64"/>
  <c r="F22" i="64"/>
  <c r="F49" i="64" s="1"/>
  <c r="G22" i="64"/>
  <c r="H22" i="64"/>
  <c r="I22" i="64"/>
  <c r="J22" i="64"/>
  <c r="J49" i="64" s="1"/>
  <c r="K22" i="64"/>
  <c r="L22" i="64"/>
  <c r="M22" i="64"/>
  <c r="N22" i="64"/>
  <c r="N49" i="64" s="1"/>
  <c r="O22" i="64"/>
  <c r="P22" i="64"/>
  <c r="Q22" i="64"/>
  <c r="R22" i="64"/>
  <c r="R49" i="64" s="1"/>
  <c r="S22" i="64"/>
  <c r="T22" i="64"/>
  <c r="U22" i="64"/>
  <c r="V22" i="64"/>
  <c r="V49" i="64" s="1"/>
  <c r="W22" i="64"/>
  <c r="X22" i="64"/>
  <c r="F54" i="64"/>
  <c r="G54" i="64"/>
  <c r="G85" i="64" s="1"/>
  <c r="H54" i="64"/>
  <c r="I54" i="64"/>
  <c r="J54" i="64"/>
  <c r="K54" i="64"/>
  <c r="K85" i="64" s="1"/>
  <c r="L54" i="64"/>
  <c r="M54" i="64"/>
  <c r="N54" i="64"/>
  <c r="O54" i="64"/>
  <c r="O85" i="64" s="1"/>
  <c r="P54" i="64"/>
  <c r="Q54" i="64"/>
  <c r="R54" i="64"/>
  <c r="S54" i="64"/>
  <c r="S85" i="64" s="1"/>
  <c r="T54" i="64"/>
  <c r="U54" i="64"/>
  <c r="V54" i="64"/>
  <c r="W54" i="64"/>
  <c r="W85" i="64" s="1"/>
  <c r="X54" i="64"/>
  <c r="E54" i="64"/>
  <c r="E22" i="64"/>
  <c r="E49" i="64" s="1"/>
  <c r="Y1" i="64"/>
  <c r="F9" i="64"/>
  <c r="G9" i="64"/>
  <c r="H9" i="64"/>
  <c r="I9" i="64"/>
  <c r="J9" i="64"/>
  <c r="K9" i="64"/>
  <c r="L9" i="64"/>
  <c r="M9" i="64"/>
  <c r="N9" i="64"/>
  <c r="O9" i="64"/>
  <c r="P9" i="64"/>
  <c r="Q9" i="64"/>
  <c r="R9" i="64"/>
  <c r="S9" i="64"/>
  <c r="T9" i="64"/>
  <c r="U9" i="64"/>
  <c r="V9" i="64"/>
  <c r="W9" i="64"/>
  <c r="X9" i="64"/>
  <c r="E9" i="64"/>
  <c r="Y1" i="63"/>
  <c r="F33" i="63"/>
  <c r="G33" i="63"/>
  <c r="G37" i="63" s="1"/>
  <c r="H33" i="63"/>
  <c r="I33" i="63"/>
  <c r="J33" i="63"/>
  <c r="K33" i="63"/>
  <c r="K37" i="63" s="1"/>
  <c r="L33" i="63"/>
  <c r="M33" i="63"/>
  <c r="N33" i="63"/>
  <c r="O33" i="63"/>
  <c r="O37" i="63" s="1"/>
  <c r="P33" i="63"/>
  <c r="Q33" i="63"/>
  <c r="R33" i="63"/>
  <c r="S33" i="63"/>
  <c r="S37" i="63" s="1"/>
  <c r="T33" i="63"/>
  <c r="U33" i="63"/>
  <c r="V33" i="63"/>
  <c r="W33" i="63"/>
  <c r="W37" i="63" s="1"/>
  <c r="X33" i="63"/>
  <c r="F34" i="63"/>
  <c r="G34" i="63"/>
  <c r="H34" i="63"/>
  <c r="H37" i="63" s="1"/>
  <c r="I34" i="63"/>
  <c r="J34" i="63"/>
  <c r="K34" i="63"/>
  <c r="L34" i="63"/>
  <c r="L37" i="63" s="1"/>
  <c r="M34" i="63"/>
  <c r="N34" i="63"/>
  <c r="O34" i="63"/>
  <c r="P34" i="63"/>
  <c r="P37" i="63" s="1"/>
  <c r="Q34" i="63"/>
  <c r="R34" i="63"/>
  <c r="S34" i="63"/>
  <c r="T34" i="63"/>
  <c r="T37" i="63" s="1"/>
  <c r="U34" i="63"/>
  <c r="V34" i="63"/>
  <c r="W34" i="63"/>
  <c r="X34" i="63"/>
  <c r="X37" i="63" s="1"/>
  <c r="F35" i="63"/>
  <c r="G35" i="63"/>
  <c r="H35" i="63"/>
  <c r="I35" i="63"/>
  <c r="I37" i="63" s="1"/>
  <c r="J35" i="63"/>
  <c r="K35" i="63"/>
  <c r="L35" i="63"/>
  <c r="M35" i="63"/>
  <c r="M37" i="63" s="1"/>
  <c r="N35" i="63"/>
  <c r="O35" i="63"/>
  <c r="P35" i="63"/>
  <c r="Q35" i="63"/>
  <c r="Q37" i="63" s="1"/>
  <c r="R35" i="63"/>
  <c r="S35" i="63"/>
  <c r="T35" i="63"/>
  <c r="U35" i="63"/>
  <c r="U37" i="63" s="1"/>
  <c r="V35" i="63"/>
  <c r="W35" i="63"/>
  <c r="X35" i="63"/>
  <c r="F37" i="63"/>
  <c r="J37" i="63"/>
  <c r="N37" i="63"/>
  <c r="R37" i="63"/>
  <c r="V37" i="63"/>
  <c r="E35" i="63"/>
  <c r="E37" i="63" s="1"/>
  <c r="E34" i="63"/>
  <c r="E33" i="63"/>
  <c r="F31" i="63"/>
  <c r="G31" i="63"/>
  <c r="H31" i="63"/>
  <c r="I31" i="63"/>
  <c r="J31" i="63"/>
  <c r="K31" i="63"/>
  <c r="L31" i="63"/>
  <c r="M31" i="63"/>
  <c r="N31" i="63"/>
  <c r="O31" i="63"/>
  <c r="P31" i="63"/>
  <c r="Q31" i="63"/>
  <c r="R31" i="63"/>
  <c r="S31" i="63"/>
  <c r="T31" i="63"/>
  <c r="U31" i="63"/>
  <c r="V31" i="63"/>
  <c r="W31" i="63"/>
  <c r="X31" i="63"/>
  <c r="F15" i="63"/>
  <c r="G15" i="63"/>
  <c r="H15" i="63"/>
  <c r="I15" i="63"/>
  <c r="J15" i="63"/>
  <c r="K15" i="63"/>
  <c r="L15" i="63"/>
  <c r="M15" i="63"/>
  <c r="N15" i="63"/>
  <c r="O15" i="63"/>
  <c r="P15" i="63"/>
  <c r="Q15" i="63"/>
  <c r="R15" i="63"/>
  <c r="S15" i="63"/>
  <c r="T15" i="63"/>
  <c r="U15" i="63"/>
  <c r="V15" i="63"/>
  <c r="W15" i="63"/>
  <c r="X15" i="63"/>
  <c r="E15" i="63"/>
  <c r="C35" i="63"/>
  <c r="C34" i="63"/>
  <c r="C33" i="63"/>
  <c r="D2" i="65"/>
  <c r="D1" i="65"/>
  <c r="D2" i="64"/>
  <c r="D1" i="64"/>
  <c r="D2" i="63"/>
  <c r="D1" i="63"/>
  <c r="C15" i="63"/>
  <c r="X127" i="6"/>
  <c r="W127" i="6"/>
  <c r="V127" i="6"/>
  <c r="U127" i="6"/>
  <c r="T127" i="6"/>
  <c r="S127" i="6"/>
  <c r="R127" i="6"/>
  <c r="Q127" i="6"/>
  <c r="P127" i="6"/>
  <c r="O127" i="6"/>
  <c r="N127" i="6"/>
  <c r="M127" i="6"/>
  <c r="L127" i="6"/>
  <c r="K127" i="6"/>
  <c r="J127" i="6"/>
  <c r="I127" i="6"/>
  <c r="H127" i="6"/>
  <c r="G127" i="6"/>
  <c r="F127" i="6"/>
  <c r="E10" i="65"/>
  <c r="F10" i="65"/>
  <c r="G10" i="65"/>
  <c r="H10" i="65"/>
  <c r="I10" i="65"/>
  <c r="J10" i="65"/>
  <c r="K10" i="65"/>
  <c r="L10" i="65"/>
  <c r="M10" i="65"/>
  <c r="N10" i="65"/>
  <c r="O10" i="65"/>
  <c r="P10" i="65"/>
  <c r="Q10" i="65"/>
  <c r="R10" i="65"/>
  <c r="S10" i="65"/>
  <c r="T10" i="65"/>
  <c r="U10" i="65"/>
  <c r="V10" i="65"/>
  <c r="W10" i="65"/>
  <c r="X10" i="65"/>
  <c r="E12" i="65"/>
  <c r="F12" i="65"/>
  <c r="G12" i="65"/>
  <c r="H12" i="65"/>
  <c r="I12" i="65"/>
  <c r="J12" i="65"/>
  <c r="K12" i="65"/>
  <c r="L12" i="65"/>
  <c r="M12" i="65"/>
  <c r="N12" i="65"/>
  <c r="O12" i="65"/>
  <c r="P12" i="65"/>
  <c r="Q12" i="65"/>
  <c r="R12" i="65"/>
  <c r="S12" i="65"/>
  <c r="T12" i="65"/>
  <c r="U12" i="65"/>
  <c r="V12" i="65"/>
  <c r="W12" i="65"/>
  <c r="X12" i="65"/>
  <c r="E17" i="65"/>
  <c r="F17" i="65"/>
  <c r="G17" i="65"/>
  <c r="H17" i="65"/>
  <c r="I17" i="65"/>
  <c r="J17" i="65"/>
  <c r="K17" i="65"/>
  <c r="L17" i="65"/>
  <c r="M17" i="65"/>
  <c r="N17" i="65"/>
  <c r="O17" i="65"/>
  <c r="P17" i="65"/>
  <c r="Q17" i="65"/>
  <c r="R17" i="65"/>
  <c r="S17" i="65"/>
  <c r="T17" i="65"/>
  <c r="U17" i="65"/>
  <c r="V17" i="65"/>
  <c r="W17" i="65"/>
  <c r="X17" i="65"/>
  <c r="E24" i="65"/>
  <c r="F24" i="65"/>
  <c r="G24" i="65"/>
  <c r="H24" i="65"/>
  <c r="I24" i="65"/>
  <c r="J24" i="65"/>
  <c r="K24" i="65"/>
  <c r="L24" i="65"/>
  <c r="M24" i="65"/>
  <c r="N24" i="65"/>
  <c r="O24" i="65"/>
  <c r="P24" i="65"/>
  <c r="Q24" i="65"/>
  <c r="R24" i="65"/>
  <c r="S24" i="65"/>
  <c r="T24" i="65"/>
  <c r="U24" i="65"/>
  <c r="V24" i="65"/>
  <c r="W24" i="65"/>
  <c r="X24" i="65"/>
  <c r="E26" i="65"/>
  <c r="F26" i="65"/>
  <c r="G26" i="65"/>
  <c r="H26" i="65"/>
  <c r="I26" i="65"/>
  <c r="J26" i="65"/>
  <c r="K26" i="65"/>
  <c r="L26" i="65"/>
  <c r="M26" i="65"/>
  <c r="N26" i="65"/>
  <c r="O26" i="65"/>
  <c r="P26" i="65"/>
  <c r="Q26" i="65"/>
  <c r="R26" i="65"/>
  <c r="S26" i="65"/>
  <c r="T26" i="65"/>
  <c r="U26" i="65"/>
  <c r="V26" i="65"/>
  <c r="W26" i="65"/>
  <c r="X26" i="65"/>
  <c r="E31" i="65"/>
  <c r="F31" i="65"/>
  <c r="G31" i="65"/>
  <c r="H31" i="65"/>
  <c r="I31" i="65"/>
  <c r="J31" i="65"/>
  <c r="K31" i="65"/>
  <c r="L31" i="65"/>
  <c r="M31" i="65"/>
  <c r="N31" i="65"/>
  <c r="O31" i="65"/>
  <c r="P31" i="65"/>
  <c r="Q31" i="65"/>
  <c r="R31" i="65"/>
  <c r="S31" i="65"/>
  <c r="T31" i="65"/>
  <c r="U31" i="65"/>
  <c r="V31" i="65"/>
  <c r="W31" i="65"/>
  <c r="X31" i="65"/>
  <c r="E37" i="65"/>
  <c r="E39" i="65"/>
  <c r="F39" i="65"/>
  <c r="G39" i="65"/>
  <c r="H39" i="65"/>
  <c r="I39" i="65"/>
  <c r="J39" i="65"/>
  <c r="K39" i="65"/>
  <c r="L39" i="65"/>
  <c r="M39" i="65"/>
  <c r="N39" i="65"/>
  <c r="O39" i="65"/>
  <c r="P39" i="65"/>
  <c r="Q39" i="65"/>
  <c r="R39" i="65"/>
  <c r="S39" i="65"/>
  <c r="T39" i="65"/>
  <c r="U39" i="65"/>
  <c r="V39" i="65"/>
  <c r="W39" i="65"/>
  <c r="X39" i="65"/>
  <c r="E43" i="65"/>
  <c r="X187" i="64"/>
  <c r="W187" i="64"/>
  <c r="T187" i="64"/>
  <c r="S187" i="64"/>
  <c r="P187" i="64"/>
  <c r="O187" i="64"/>
  <c r="L187" i="64"/>
  <c r="K187" i="64"/>
  <c r="H187" i="64"/>
  <c r="G187" i="64"/>
  <c r="F187" i="64"/>
  <c r="E187" i="64"/>
  <c r="W172" i="64"/>
  <c r="V172" i="64"/>
  <c r="U172" i="64"/>
  <c r="S172" i="64"/>
  <c r="R172" i="64"/>
  <c r="Q172" i="64"/>
  <c r="O172" i="64"/>
  <c r="N172" i="64"/>
  <c r="M172" i="64"/>
  <c r="K172" i="64"/>
  <c r="J172" i="64"/>
  <c r="I172" i="64"/>
  <c r="G172" i="64"/>
  <c r="F172" i="64"/>
  <c r="E172" i="64"/>
  <c r="X150" i="64"/>
  <c r="W150" i="64"/>
  <c r="V150" i="64"/>
  <c r="T150" i="64"/>
  <c r="S150" i="64"/>
  <c r="R150" i="64"/>
  <c r="P150" i="64"/>
  <c r="O150" i="64"/>
  <c r="N150" i="64"/>
  <c r="L150" i="64"/>
  <c r="K150" i="64"/>
  <c r="J150" i="64"/>
  <c r="H150" i="64"/>
  <c r="G150" i="64"/>
  <c r="F150" i="64"/>
  <c r="W131" i="64"/>
  <c r="V131" i="64"/>
  <c r="U131" i="64"/>
  <c r="S131" i="64"/>
  <c r="R131" i="64"/>
  <c r="Q131" i="64"/>
  <c r="O131" i="64"/>
  <c r="N131" i="64"/>
  <c r="M131" i="64"/>
  <c r="K131" i="64"/>
  <c r="J131" i="64"/>
  <c r="I131" i="64"/>
  <c r="G131" i="64"/>
  <c r="F131" i="64"/>
  <c r="E131" i="64"/>
  <c r="W113" i="64"/>
  <c r="V113" i="64"/>
  <c r="U113" i="64"/>
  <c r="S113" i="64"/>
  <c r="R113" i="64"/>
  <c r="Q113" i="64"/>
  <c r="O113" i="64"/>
  <c r="N113" i="64"/>
  <c r="M113" i="64"/>
  <c r="K113" i="64"/>
  <c r="J113" i="64"/>
  <c r="I113" i="64"/>
  <c r="G113" i="64"/>
  <c r="F113" i="64"/>
  <c r="E113" i="64"/>
  <c r="X85" i="64"/>
  <c r="V85" i="64"/>
  <c r="U85" i="64"/>
  <c r="T85" i="64"/>
  <c r="R85" i="64"/>
  <c r="Q85" i="64"/>
  <c r="P85" i="64"/>
  <c r="N85" i="64"/>
  <c r="M85" i="64"/>
  <c r="L85" i="64"/>
  <c r="J85" i="64"/>
  <c r="I85" i="64"/>
  <c r="H85" i="64"/>
  <c r="F85" i="64"/>
  <c r="E85" i="64"/>
  <c r="X49" i="64"/>
  <c r="W49" i="64"/>
  <c r="U49" i="64"/>
  <c r="T49" i="64"/>
  <c r="S49" i="64"/>
  <c r="Q49" i="64"/>
  <c r="P49" i="64"/>
  <c r="O49" i="64"/>
  <c r="M49" i="64"/>
  <c r="L49" i="64"/>
  <c r="K49" i="64"/>
  <c r="I49" i="64"/>
  <c r="H49" i="64"/>
  <c r="G49" i="64"/>
  <c r="X17" i="64"/>
  <c r="W17" i="64"/>
  <c r="V17" i="64"/>
  <c r="U17" i="64"/>
  <c r="T17" i="64"/>
  <c r="S17" i="64"/>
  <c r="R17" i="64"/>
  <c r="Q17" i="64"/>
  <c r="P17" i="64"/>
  <c r="O17" i="64"/>
  <c r="N17" i="64"/>
  <c r="M17" i="64"/>
  <c r="L17" i="64"/>
  <c r="K17" i="64"/>
  <c r="J17" i="64"/>
  <c r="I17" i="64"/>
  <c r="H17" i="64"/>
  <c r="G17" i="64"/>
  <c r="F17" i="64"/>
  <c r="E17" i="64"/>
  <c r="E31" i="63"/>
  <c r="X12" i="63"/>
  <c r="W12" i="63"/>
  <c r="V12" i="63"/>
  <c r="U12" i="63"/>
  <c r="T12" i="63"/>
  <c r="S12" i="63"/>
  <c r="R12" i="63"/>
  <c r="Q12" i="63"/>
  <c r="P12" i="63"/>
  <c r="O12" i="63"/>
  <c r="N12" i="63"/>
  <c r="M12" i="63"/>
  <c r="L12" i="63"/>
  <c r="K12" i="63"/>
  <c r="J12" i="63"/>
  <c r="I12" i="63"/>
  <c r="H12" i="63"/>
  <c r="G12" i="63"/>
  <c r="F12" i="63"/>
  <c r="E12" i="63"/>
  <c r="X43" i="65" l="1"/>
  <c r="AN46" i="8" s="1"/>
  <c r="V67" i="61"/>
  <c r="H43" i="65"/>
  <c r="H46" i="8" s="1"/>
  <c r="V67" i="41"/>
  <c r="W43" i="65"/>
  <c r="AL46" i="8" s="1"/>
  <c r="V67" i="60"/>
  <c r="S43" i="65"/>
  <c r="AD46" i="8" s="1"/>
  <c r="V67" i="52"/>
  <c r="O43" i="65"/>
  <c r="V46" i="8" s="1"/>
  <c r="V67" i="48"/>
  <c r="K43" i="65"/>
  <c r="N46" i="8" s="1"/>
  <c r="V67" i="44"/>
  <c r="G43" i="65"/>
  <c r="F46" i="8" s="1"/>
  <c r="V67" i="40"/>
  <c r="T43" i="65"/>
  <c r="AF46" i="8" s="1"/>
  <c r="V67" i="57"/>
  <c r="P43" i="65"/>
  <c r="X46" i="8" s="1"/>
  <c r="V67" i="49"/>
  <c r="V43" i="65"/>
  <c r="AJ46" i="8" s="1"/>
  <c r="V67" i="59"/>
  <c r="R43" i="65"/>
  <c r="AB46" i="8" s="1"/>
  <c r="V67" i="51"/>
  <c r="N43" i="65"/>
  <c r="T46" i="8" s="1"/>
  <c r="V67" i="47"/>
  <c r="J43" i="65"/>
  <c r="L46" i="8" s="1"/>
  <c r="V67" i="43"/>
  <c r="F43" i="65"/>
  <c r="D46" i="8" s="1"/>
  <c r="V67" i="39"/>
  <c r="L43" i="65"/>
  <c r="P46" i="8" s="1"/>
  <c r="V67" i="45"/>
  <c r="U43" i="65"/>
  <c r="AH46" i="8" s="1"/>
  <c r="V67" i="58"/>
  <c r="Q43" i="65"/>
  <c r="Z46" i="8" s="1"/>
  <c r="V67" i="50"/>
  <c r="M43" i="65"/>
  <c r="R46" i="8" s="1"/>
  <c r="V67" i="46"/>
  <c r="I43" i="65"/>
  <c r="J46" i="8" s="1"/>
  <c r="V67" i="42"/>
  <c r="F134" i="6"/>
  <c r="G134" i="6"/>
  <c r="H134" i="6"/>
  <c r="I134" i="6"/>
  <c r="J134" i="6"/>
  <c r="K134" i="6"/>
  <c r="L134" i="6"/>
  <c r="M134" i="6"/>
  <c r="N134" i="6"/>
  <c r="O134" i="6"/>
  <c r="P134" i="6"/>
  <c r="Q134" i="6"/>
  <c r="R134" i="6"/>
  <c r="S134" i="6"/>
  <c r="T134" i="6"/>
  <c r="U134" i="6"/>
  <c r="V134" i="6"/>
  <c r="W134" i="6"/>
  <c r="X134" i="6"/>
  <c r="E134" i="6"/>
  <c r="E127" i="6"/>
  <c r="E136" i="64" s="1"/>
  <c r="F112" i="6"/>
  <c r="G112" i="6"/>
  <c r="H112" i="6"/>
  <c r="I112" i="6"/>
  <c r="J112" i="6"/>
  <c r="K112" i="6"/>
  <c r="L112" i="6"/>
  <c r="M112" i="6"/>
  <c r="N112" i="6"/>
  <c r="O112" i="6"/>
  <c r="P112" i="6"/>
  <c r="Q112" i="6"/>
  <c r="R112" i="6"/>
  <c r="S112" i="6"/>
  <c r="T112" i="6"/>
  <c r="U112" i="6"/>
  <c r="V112" i="6"/>
  <c r="W112" i="6"/>
  <c r="X112" i="6"/>
  <c r="E112" i="6"/>
  <c r="Y1" i="6"/>
  <c r="F104" i="6"/>
  <c r="G104" i="6"/>
  <c r="H104" i="6"/>
  <c r="I104" i="6"/>
  <c r="J104" i="6"/>
  <c r="K104" i="6"/>
  <c r="L104" i="6"/>
  <c r="M104" i="6"/>
  <c r="N104" i="6"/>
  <c r="O104" i="6"/>
  <c r="P104" i="6"/>
  <c r="Q104" i="6"/>
  <c r="R104" i="6"/>
  <c r="S104" i="6"/>
  <c r="T104" i="6"/>
  <c r="U104" i="6"/>
  <c r="V104" i="6"/>
  <c r="W104" i="6"/>
  <c r="X104" i="6"/>
  <c r="E104" i="6"/>
  <c r="F96" i="6"/>
  <c r="G96" i="6"/>
  <c r="H96" i="6"/>
  <c r="I96" i="6"/>
  <c r="J96" i="6"/>
  <c r="K96" i="6"/>
  <c r="L96" i="6"/>
  <c r="M96" i="6"/>
  <c r="N96" i="6"/>
  <c r="O96" i="6"/>
  <c r="P96" i="6"/>
  <c r="Q96" i="6"/>
  <c r="R96" i="6"/>
  <c r="S96" i="6"/>
  <c r="T96" i="6"/>
  <c r="U96" i="6"/>
  <c r="V96" i="6"/>
  <c r="W96" i="6"/>
  <c r="X96" i="6"/>
  <c r="E96" i="6"/>
  <c r="F88" i="6"/>
  <c r="G88" i="6"/>
  <c r="H88" i="6"/>
  <c r="I88" i="6"/>
  <c r="J88" i="6"/>
  <c r="K88" i="6"/>
  <c r="L88" i="6"/>
  <c r="M88" i="6"/>
  <c r="N88" i="6"/>
  <c r="O88" i="6"/>
  <c r="P88" i="6"/>
  <c r="Q88" i="6"/>
  <c r="R88" i="6"/>
  <c r="S88" i="6"/>
  <c r="T88" i="6"/>
  <c r="U88" i="6"/>
  <c r="V88" i="6"/>
  <c r="W88" i="6"/>
  <c r="X88" i="6"/>
  <c r="F80" i="6"/>
  <c r="G80" i="6"/>
  <c r="H80" i="6"/>
  <c r="I80" i="6"/>
  <c r="J80" i="6"/>
  <c r="K80" i="6"/>
  <c r="L80" i="6"/>
  <c r="M80" i="6"/>
  <c r="N80" i="6"/>
  <c r="O80" i="6"/>
  <c r="P80" i="6"/>
  <c r="Q80" i="6"/>
  <c r="R80" i="6"/>
  <c r="S80" i="6"/>
  <c r="T80" i="6"/>
  <c r="U80" i="6"/>
  <c r="V80" i="6"/>
  <c r="W80" i="6"/>
  <c r="X80" i="6"/>
  <c r="E88" i="6"/>
  <c r="E80" i="6"/>
  <c r="F73" i="6"/>
  <c r="G73" i="6"/>
  <c r="H73" i="6"/>
  <c r="I73" i="6"/>
  <c r="J73" i="6"/>
  <c r="K73" i="6"/>
  <c r="L73" i="6"/>
  <c r="M73" i="6"/>
  <c r="N73" i="6"/>
  <c r="O73" i="6"/>
  <c r="P73" i="6"/>
  <c r="Q73" i="6"/>
  <c r="R73" i="6"/>
  <c r="S73" i="6"/>
  <c r="T73" i="6"/>
  <c r="U73" i="6"/>
  <c r="V73" i="6"/>
  <c r="W73" i="6"/>
  <c r="X73" i="6"/>
  <c r="E73" i="6"/>
  <c r="F57" i="6"/>
  <c r="G57" i="6"/>
  <c r="H57" i="6"/>
  <c r="I57" i="6"/>
  <c r="J57" i="6"/>
  <c r="K57" i="6"/>
  <c r="L57" i="6"/>
  <c r="M57" i="6"/>
  <c r="N57" i="6"/>
  <c r="O57" i="6"/>
  <c r="P57" i="6"/>
  <c r="Q57" i="6"/>
  <c r="R57" i="6"/>
  <c r="S57" i="6"/>
  <c r="T57" i="6"/>
  <c r="U57" i="6"/>
  <c r="V57" i="6"/>
  <c r="W57" i="6"/>
  <c r="X57" i="6"/>
  <c r="E57" i="6"/>
  <c r="F25" i="6"/>
  <c r="G25" i="6"/>
  <c r="H25" i="6"/>
  <c r="I25" i="6"/>
  <c r="J25" i="6"/>
  <c r="K25" i="6"/>
  <c r="L25" i="6"/>
  <c r="M25" i="6"/>
  <c r="N25" i="6"/>
  <c r="O25" i="6"/>
  <c r="P25" i="6"/>
  <c r="Q25" i="6"/>
  <c r="R25" i="6"/>
  <c r="S25" i="6"/>
  <c r="T25" i="6"/>
  <c r="U25" i="6"/>
  <c r="V25" i="6"/>
  <c r="W25" i="6"/>
  <c r="X25" i="6"/>
  <c r="E25" i="6"/>
  <c r="F14" i="6"/>
  <c r="G14" i="6"/>
  <c r="H14" i="6"/>
  <c r="I14" i="6"/>
  <c r="J14" i="6"/>
  <c r="K14" i="6"/>
  <c r="L14" i="6"/>
  <c r="M14" i="6"/>
  <c r="N14" i="6"/>
  <c r="O14" i="6"/>
  <c r="P14" i="6"/>
  <c r="Q14" i="6"/>
  <c r="R14" i="6"/>
  <c r="S14" i="6"/>
  <c r="T14" i="6"/>
  <c r="U14" i="6"/>
  <c r="V14" i="6"/>
  <c r="W14" i="6"/>
  <c r="X14" i="6"/>
  <c r="E14" i="6"/>
  <c r="F47" i="2"/>
  <c r="G47" i="2"/>
  <c r="H47" i="2"/>
  <c r="I47" i="2"/>
  <c r="J47" i="2"/>
  <c r="K47" i="2"/>
  <c r="L47" i="2"/>
  <c r="M47" i="2"/>
  <c r="N47" i="2"/>
  <c r="O47" i="2"/>
  <c r="P47" i="2"/>
  <c r="Q47" i="2"/>
  <c r="R47" i="2"/>
  <c r="S47" i="2"/>
  <c r="T47" i="2"/>
  <c r="U47" i="2"/>
  <c r="V47" i="2"/>
  <c r="W47" i="2"/>
  <c r="X47" i="2"/>
  <c r="E47" i="2"/>
  <c r="F32" i="2"/>
  <c r="G32" i="2"/>
  <c r="H32" i="2"/>
  <c r="I32" i="2"/>
  <c r="J32" i="2"/>
  <c r="K32" i="2"/>
  <c r="L32" i="2"/>
  <c r="M32" i="2"/>
  <c r="N32" i="2"/>
  <c r="O32" i="2"/>
  <c r="P32" i="2"/>
  <c r="Q32" i="2"/>
  <c r="R32" i="2"/>
  <c r="S32" i="2"/>
  <c r="T32" i="2"/>
  <c r="U32" i="2"/>
  <c r="V32" i="2"/>
  <c r="W32" i="2"/>
  <c r="X32" i="2"/>
  <c r="E32" i="2"/>
  <c r="Y1" i="2"/>
  <c r="F24" i="2"/>
  <c r="G24" i="2"/>
  <c r="H24" i="2"/>
  <c r="I24" i="2"/>
  <c r="J24" i="2"/>
  <c r="K24" i="2"/>
  <c r="L24" i="2"/>
  <c r="M24" i="2"/>
  <c r="N24" i="2"/>
  <c r="O24" i="2"/>
  <c r="P24" i="2"/>
  <c r="Q24" i="2"/>
  <c r="R24" i="2"/>
  <c r="S24" i="2"/>
  <c r="T24" i="2"/>
  <c r="U24" i="2"/>
  <c r="V24" i="2"/>
  <c r="W24" i="2"/>
  <c r="X24" i="2"/>
  <c r="E24" i="2"/>
  <c r="E5" i="5"/>
  <c r="F5" i="5"/>
  <c r="G5" i="5"/>
  <c r="E6" i="5"/>
  <c r="F6" i="5"/>
  <c r="G6" i="5"/>
  <c r="F15" i="2"/>
  <c r="G15" i="2"/>
  <c r="H15" i="2"/>
  <c r="I15" i="2"/>
  <c r="J15" i="2"/>
  <c r="K15" i="2"/>
  <c r="L15" i="2"/>
  <c r="M15" i="2"/>
  <c r="N15" i="2"/>
  <c r="O15" i="2"/>
  <c r="P15" i="2"/>
  <c r="Q15" i="2"/>
  <c r="R15" i="2"/>
  <c r="S15" i="2"/>
  <c r="T15" i="2"/>
  <c r="U15" i="2"/>
  <c r="V15" i="2"/>
  <c r="W15" i="2"/>
  <c r="X15" i="2"/>
  <c r="E15" i="2"/>
  <c r="AK24" i="5" l="1"/>
  <c r="E150" i="64"/>
  <c r="B37" i="8" s="1"/>
  <c r="F55" i="2"/>
  <c r="F11" i="62" s="1"/>
  <c r="G55" i="2"/>
  <c r="G11" i="62" s="1"/>
  <c r="H55" i="2"/>
  <c r="H11" i="62" s="1"/>
  <c r="I55" i="2"/>
  <c r="I11" i="62" s="1"/>
  <c r="J55" i="2"/>
  <c r="J11" i="62" s="1"/>
  <c r="K55" i="2"/>
  <c r="K11" i="62" s="1"/>
  <c r="L55" i="2"/>
  <c r="L11" i="62" s="1"/>
  <c r="M55" i="2"/>
  <c r="M11" i="62" s="1"/>
  <c r="N55" i="2"/>
  <c r="N11" i="62" s="1"/>
  <c r="O55" i="2"/>
  <c r="O11" i="62" s="1"/>
  <c r="P55" i="2"/>
  <c r="P11" i="62" s="1"/>
  <c r="Q55" i="2"/>
  <c r="Q11" i="62" s="1"/>
  <c r="R55" i="2"/>
  <c r="R11" i="62" s="1"/>
  <c r="S55" i="2"/>
  <c r="S11" i="62" s="1"/>
  <c r="T55" i="2"/>
  <c r="T11" i="62" s="1"/>
  <c r="U55" i="2"/>
  <c r="U11" i="62" s="1"/>
  <c r="V55" i="2"/>
  <c r="V11" i="62" s="1"/>
  <c r="W55" i="2"/>
  <c r="W11" i="62" s="1"/>
  <c r="X55" i="2"/>
  <c r="X11" i="62" s="1"/>
  <c r="F10" i="62"/>
  <c r="G10" i="62"/>
  <c r="H10" i="62"/>
  <c r="I10" i="62"/>
  <c r="J10" i="62"/>
  <c r="K10" i="62"/>
  <c r="L10" i="62"/>
  <c r="M10" i="62"/>
  <c r="N10" i="62"/>
  <c r="O10" i="62"/>
  <c r="P10" i="62"/>
  <c r="Q10" i="62"/>
  <c r="R10" i="62"/>
  <c r="S10" i="62"/>
  <c r="T10" i="62"/>
  <c r="U10" i="62"/>
  <c r="V10" i="62"/>
  <c r="W10" i="62"/>
  <c r="X10" i="62"/>
  <c r="F38" i="2"/>
  <c r="F9" i="62" s="1"/>
  <c r="G38" i="2"/>
  <c r="G9" i="62" s="1"/>
  <c r="H38" i="2"/>
  <c r="H9" i="62" s="1"/>
  <c r="I38" i="2"/>
  <c r="I9" i="62" s="1"/>
  <c r="J38" i="2"/>
  <c r="J9" i="62" s="1"/>
  <c r="K38" i="2"/>
  <c r="K9" i="62" s="1"/>
  <c r="L38" i="2"/>
  <c r="L9" i="62" s="1"/>
  <c r="M38" i="2"/>
  <c r="M9" i="62" s="1"/>
  <c r="N38" i="2"/>
  <c r="N9" i="62" s="1"/>
  <c r="O38" i="2"/>
  <c r="O9" i="62" s="1"/>
  <c r="P38" i="2"/>
  <c r="P9" i="62" s="1"/>
  <c r="Q38" i="2"/>
  <c r="Q9" i="62" s="1"/>
  <c r="R38" i="2"/>
  <c r="R9" i="62" s="1"/>
  <c r="S38" i="2"/>
  <c r="S9" i="62" s="1"/>
  <c r="T38" i="2"/>
  <c r="T9" i="62" s="1"/>
  <c r="U38" i="2"/>
  <c r="U9" i="62" s="1"/>
  <c r="V38" i="2"/>
  <c r="V9" i="62" s="1"/>
  <c r="W38" i="2"/>
  <c r="W9" i="62" s="1"/>
  <c r="X38" i="2"/>
  <c r="X9" i="62" s="1"/>
  <c r="F8" i="62"/>
  <c r="G8" i="62"/>
  <c r="H8" i="62"/>
  <c r="I8" i="62"/>
  <c r="J8" i="62"/>
  <c r="K8" i="62"/>
  <c r="L8" i="62"/>
  <c r="M8" i="62"/>
  <c r="N8" i="62"/>
  <c r="O8" i="62"/>
  <c r="P8" i="62"/>
  <c r="Q8" i="62"/>
  <c r="R8" i="62"/>
  <c r="S8" i="62"/>
  <c r="T8" i="62"/>
  <c r="U8" i="62"/>
  <c r="V8" i="62"/>
  <c r="W8" i="62"/>
  <c r="X8" i="62"/>
  <c r="F7" i="62"/>
  <c r="G7" i="62"/>
  <c r="H7" i="62"/>
  <c r="I7" i="62"/>
  <c r="J7" i="62"/>
  <c r="K7" i="62"/>
  <c r="L7" i="62"/>
  <c r="M7" i="62"/>
  <c r="N7" i="62"/>
  <c r="O7" i="62"/>
  <c r="P7" i="62"/>
  <c r="Q7" i="62"/>
  <c r="R7" i="62"/>
  <c r="S7" i="62"/>
  <c r="T7" i="62"/>
  <c r="U7" i="62"/>
  <c r="V7" i="62"/>
  <c r="W7" i="62"/>
  <c r="X7" i="62"/>
  <c r="F6" i="62"/>
  <c r="G6" i="62"/>
  <c r="H6" i="62"/>
  <c r="I6" i="62"/>
  <c r="J6" i="62"/>
  <c r="K6" i="62"/>
  <c r="L6" i="62"/>
  <c r="M6" i="62"/>
  <c r="N6" i="62"/>
  <c r="O6" i="62"/>
  <c r="P6" i="62"/>
  <c r="Q6" i="62"/>
  <c r="R6" i="62"/>
  <c r="S6" i="62"/>
  <c r="T6" i="62"/>
  <c r="U6" i="62"/>
  <c r="V6" i="62"/>
  <c r="W6" i="62"/>
  <c r="X6" i="62"/>
  <c r="AN3" i="8" l="1"/>
  <c r="AL3" i="8"/>
  <c r="AJ3" i="8"/>
  <c r="AH3" i="8"/>
  <c r="AF3" i="8"/>
  <c r="AD3" i="8"/>
  <c r="AB3" i="8"/>
  <c r="Z3" i="8"/>
  <c r="X3" i="8"/>
  <c r="V3" i="8"/>
  <c r="T3" i="8"/>
  <c r="R3" i="8"/>
  <c r="P3" i="8"/>
  <c r="N3" i="8"/>
  <c r="L3" i="8"/>
  <c r="J3" i="8"/>
  <c r="H3" i="8"/>
  <c r="F3" i="8"/>
  <c r="F13" i="23"/>
  <c r="G13" i="23"/>
  <c r="H13" i="23"/>
  <c r="I13" i="23"/>
  <c r="J13" i="23"/>
  <c r="K13" i="23"/>
  <c r="L13" i="23"/>
  <c r="M13" i="23"/>
  <c r="N13" i="23"/>
  <c r="O13" i="23"/>
  <c r="P13" i="23"/>
  <c r="Q13" i="23"/>
  <c r="R13" i="23"/>
  <c r="S13" i="23"/>
  <c r="T13" i="23"/>
  <c r="U13" i="23"/>
  <c r="V13" i="23"/>
  <c r="W13" i="23"/>
  <c r="X13" i="23"/>
  <c r="E13" i="23"/>
  <c r="AH15" i="8" l="1"/>
  <c r="AJ15" i="8"/>
  <c r="AN15" i="8"/>
  <c r="T49" i="6"/>
  <c r="AF16" i="8" s="1"/>
  <c r="U49" i="6"/>
  <c r="AH16" i="8" s="1"/>
  <c r="V49" i="6"/>
  <c r="AJ16" i="8" s="1"/>
  <c r="W49" i="6"/>
  <c r="X49" i="6"/>
  <c r="AN16" i="8" s="1"/>
  <c r="AJ17" i="8"/>
  <c r="AL17" i="8"/>
  <c r="AN17" i="8"/>
  <c r="AJ18" i="8"/>
  <c r="AL18" i="8"/>
  <c r="AF19" i="8"/>
  <c r="AJ19" i="8"/>
  <c r="AL19" i="8"/>
  <c r="AN19" i="8"/>
  <c r="AJ20" i="8"/>
  <c r="AL20" i="8"/>
  <c r="AN20" i="8"/>
  <c r="AF21" i="8"/>
  <c r="AJ21" i="8"/>
  <c r="AN21" i="8"/>
  <c r="AF22" i="8"/>
  <c r="AH22" i="8"/>
  <c r="AJ22" i="8"/>
  <c r="AL22" i="8"/>
  <c r="AN22" i="8"/>
  <c r="AF23" i="8"/>
  <c r="AH23" i="8"/>
  <c r="AJ23" i="8"/>
  <c r="AL23" i="8"/>
  <c r="AN23" i="8"/>
  <c r="T118" i="6"/>
  <c r="AF24" i="8" s="1"/>
  <c r="U118" i="6"/>
  <c r="AH24" i="8" s="1"/>
  <c r="V118" i="6"/>
  <c r="W118" i="6"/>
  <c r="AL24" i="8" s="1"/>
  <c r="X118" i="6"/>
  <c r="AN24" i="8" s="1"/>
  <c r="AF25" i="8"/>
  <c r="AH25" i="8"/>
  <c r="AJ25" i="8"/>
  <c r="AL25" i="8"/>
  <c r="AN25" i="8"/>
  <c r="AF26" i="8"/>
  <c r="AH26" i="8"/>
  <c r="AJ26" i="8"/>
  <c r="AN26" i="8"/>
  <c r="AF6" i="8"/>
  <c r="AF8" i="8"/>
  <c r="S1" i="65"/>
  <c r="AN18" i="8"/>
  <c r="AN14" i="8"/>
  <c r="AN11" i="8"/>
  <c r="AN8" i="8"/>
  <c r="AN7" i="8"/>
  <c r="AN6" i="8"/>
  <c r="AL26" i="8"/>
  <c r="AL21" i="8"/>
  <c r="AL15" i="8"/>
  <c r="AL14" i="8"/>
  <c r="AL11" i="8"/>
  <c r="AL10" i="8"/>
  <c r="AL9" i="8"/>
  <c r="AL8" i="8"/>
  <c r="AL7" i="8"/>
  <c r="AL6" i="8"/>
  <c r="AJ24" i="8"/>
  <c r="AJ14" i="8"/>
  <c r="AJ11" i="8"/>
  <c r="AJ10" i="8"/>
  <c r="AJ9" i="8"/>
  <c r="AJ7" i="8"/>
  <c r="AJ6" i="8"/>
  <c r="AH21" i="8"/>
  <c r="AH20" i="8"/>
  <c r="AH19" i="8"/>
  <c r="AH17" i="8"/>
  <c r="AH11" i="8"/>
  <c r="AH10" i="8"/>
  <c r="AH8" i="8"/>
  <c r="AH7" i="8"/>
  <c r="AH6" i="8"/>
  <c r="AF20" i="8"/>
  <c r="AF17" i="8"/>
  <c r="AF14" i="8"/>
  <c r="X1" i="65"/>
  <c r="W1" i="65"/>
  <c r="V1" i="65"/>
  <c r="U1" i="65"/>
  <c r="T1" i="65"/>
  <c r="R1" i="65"/>
  <c r="Q1" i="65"/>
  <c r="P1" i="65"/>
  <c r="O1" i="65"/>
  <c r="N1" i="65"/>
  <c r="M1" i="65"/>
  <c r="L1" i="65"/>
  <c r="K1" i="65"/>
  <c r="J1" i="65"/>
  <c r="I1" i="65"/>
  <c r="H1" i="65"/>
  <c r="G1" i="65"/>
  <c r="F1" i="65"/>
  <c r="Q51" i="5"/>
  <c r="L49" i="5"/>
  <c r="Q49" i="5"/>
  <c r="Q48" i="5"/>
  <c r="Q47" i="5"/>
  <c r="Q46" i="5"/>
  <c r="Q45" i="5"/>
  <c r="Q44" i="5"/>
  <c r="Q43" i="5"/>
  <c r="L42" i="5"/>
  <c r="Q41" i="5"/>
  <c r="Q40" i="5"/>
  <c r="Q39" i="5"/>
  <c r="Q38" i="5"/>
  <c r="Q36" i="5"/>
  <c r="Q35" i="5"/>
  <c r="Q34" i="5"/>
  <c r="Q33" i="5"/>
  <c r="Q32" i="5"/>
  <c r="Q31" i="5"/>
  <c r="Q24" i="5"/>
  <c r="L22" i="5"/>
  <c r="Q17" i="5"/>
  <c r="L12" i="5"/>
  <c r="Q10" i="5"/>
  <c r="Q8" i="5"/>
  <c r="Q7" i="5"/>
  <c r="Q6" i="5"/>
  <c r="Q5" i="5"/>
  <c r="Q4" i="5"/>
  <c r="L4" i="5"/>
  <c r="G47" i="5"/>
  <c r="G46" i="5"/>
  <c r="G45" i="5"/>
  <c r="G44" i="5"/>
  <c r="G43" i="5"/>
  <c r="G42" i="5"/>
  <c r="G40" i="5"/>
  <c r="G39" i="5"/>
  <c r="G38" i="5"/>
  <c r="G37" i="5"/>
  <c r="G36" i="5"/>
  <c r="G35" i="5"/>
  <c r="G34" i="5"/>
  <c r="G32" i="5"/>
  <c r="G31" i="5"/>
  <c r="G30" i="5"/>
  <c r="G29" i="5"/>
  <c r="G27" i="5"/>
  <c r="G26" i="5"/>
  <c r="G25" i="5"/>
  <c r="G24" i="5"/>
  <c r="G23" i="5"/>
  <c r="G22" i="5"/>
  <c r="G14" i="5"/>
  <c r="G4" i="5"/>
  <c r="D15" i="8"/>
  <c r="F15" i="8"/>
  <c r="H15" i="8"/>
  <c r="J15" i="8"/>
  <c r="L15" i="8"/>
  <c r="N15" i="8"/>
  <c r="P15" i="8"/>
  <c r="R15" i="8"/>
  <c r="T15" i="8"/>
  <c r="V15" i="8"/>
  <c r="X15" i="8"/>
  <c r="Z15" i="8"/>
  <c r="AB15" i="8"/>
  <c r="AD15" i="8"/>
  <c r="F49" i="6"/>
  <c r="D16" i="8" s="1"/>
  <c r="G49" i="6"/>
  <c r="F16" i="8" s="1"/>
  <c r="H49" i="6"/>
  <c r="H16" i="8" s="1"/>
  <c r="I49" i="6"/>
  <c r="J16" i="8" s="1"/>
  <c r="J49" i="6"/>
  <c r="L16" i="8" s="1"/>
  <c r="K49" i="6"/>
  <c r="N16" i="8" s="1"/>
  <c r="L49" i="6"/>
  <c r="P16" i="8" s="1"/>
  <c r="M49" i="6"/>
  <c r="R16" i="8" s="1"/>
  <c r="N49" i="6"/>
  <c r="T16" i="8" s="1"/>
  <c r="O49" i="6"/>
  <c r="V16" i="8" s="1"/>
  <c r="P49" i="6"/>
  <c r="X16" i="8" s="1"/>
  <c r="Q49" i="6"/>
  <c r="Z16" i="8" s="1"/>
  <c r="R49" i="6"/>
  <c r="AB16" i="8" s="1"/>
  <c r="S49" i="6"/>
  <c r="AD16" i="8" s="1"/>
  <c r="D17" i="8"/>
  <c r="F17" i="8"/>
  <c r="H17" i="8"/>
  <c r="J17" i="8"/>
  <c r="L17" i="8"/>
  <c r="N17" i="8"/>
  <c r="P17" i="8"/>
  <c r="R17" i="8"/>
  <c r="T17" i="8"/>
  <c r="V17" i="8"/>
  <c r="X17" i="8"/>
  <c r="Z17" i="8"/>
  <c r="AB17" i="8"/>
  <c r="AD17" i="8"/>
  <c r="D19" i="8"/>
  <c r="F19" i="8"/>
  <c r="H19" i="8"/>
  <c r="J19" i="8"/>
  <c r="L19" i="8"/>
  <c r="N19" i="8"/>
  <c r="P19" i="8"/>
  <c r="R19" i="8"/>
  <c r="T19" i="8"/>
  <c r="V19" i="8"/>
  <c r="X19" i="8"/>
  <c r="Z19" i="8"/>
  <c r="AB19" i="8"/>
  <c r="AD19" i="8"/>
  <c r="D20" i="8"/>
  <c r="F20" i="8"/>
  <c r="H20" i="8"/>
  <c r="J20" i="8"/>
  <c r="L20" i="8"/>
  <c r="N20" i="8"/>
  <c r="P20" i="8"/>
  <c r="R20" i="8"/>
  <c r="T20" i="8"/>
  <c r="V20" i="8"/>
  <c r="X20" i="8"/>
  <c r="Z20" i="8"/>
  <c r="AB20" i="8"/>
  <c r="AD20" i="8"/>
  <c r="D21" i="8"/>
  <c r="F21" i="8"/>
  <c r="H21" i="8"/>
  <c r="J21" i="8"/>
  <c r="L21" i="8"/>
  <c r="N21" i="8"/>
  <c r="P21" i="8"/>
  <c r="R21" i="8"/>
  <c r="T21" i="8"/>
  <c r="V21" i="8"/>
  <c r="X21" i="8"/>
  <c r="Z21" i="8"/>
  <c r="AB21" i="8"/>
  <c r="AD21" i="8"/>
  <c r="D22" i="8"/>
  <c r="F22" i="8"/>
  <c r="H22" i="8"/>
  <c r="J22" i="8"/>
  <c r="L22" i="8"/>
  <c r="N22" i="8"/>
  <c r="P22" i="8"/>
  <c r="R22" i="8"/>
  <c r="T22" i="8"/>
  <c r="V22" i="8"/>
  <c r="X22" i="8"/>
  <c r="Z22" i="8"/>
  <c r="AB22" i="8"/>
  <c r="AD22" i="8"/>
  <c r="D23" i="8"/>
  <c r="F23" i="8"/>
  <c r="H23" i="8"/>
  <c r="J23" i="8"/>
  <c r="L23" i="8"/>
  <c r="N23" i="8"/>
  <c r="P23" i="8"/>
  <c r="R23" i="8"/>
  <c r="T23" i="8"/>
  <c r="V23" i="8"/>
  <c r="X23" i="8"/>
  <c r="Z23" i="8"/>
  <c r="AB23" i="8"/>
  <c r="AD23" i="8"/>
  <c r="F118" i="6"/>
  <c r="D24" i="8" s="1"/>
  <c r="G118" i="6"/>
  <c r="F24" i="8" s="1"/>
  <c r="H118" i="6"/>
  <c r="H24" i="8" s="1"/>
  <c r="I118" i="6"/>
  <c r="J24" i="8" s="1"/>
  <c r="J118" i="6"/>
  <c r="L24" i="8" s="1"/>
  <c r="K118" i="6"/>
  <c r="N24" i="8" s="1"/>
  <c r="L118" i="6"/>
  <c r="P24" i="8" s="1"/>
  <c r="M118" i="6"/>
  <c r="R24" i="8" s="1"/>
  <c r="N118" i="6"/>
  <c r="T24" i="8" s="1"/>
  <c r="O118" i="6"/>
  <c r="V24" i="8" s="1"/>
  <c r="P118" i="6"/>
  <c r="X24" i="8" s="1"/>
  <c r="Q118" i="6"/>
  <c r="Z24" i="8" s="1"/>
  <c r="R118" i="6"/>
  <c r="AB24" i="8" s="1"/>
  <c r="S118" i="6"/>
  <c r="AD24" i="8" s="1"/>
  <c r="D25" i="8"/>
  <c r="F25" i="8"/>
  <c r="H25" i="8"/>
  <c r="J25" i="8"/>
  <c r="L25" i="8"/>
  <c r="N25" i="8"/>
  <c r="P25" i="8"/>
  <c r="R25" i="8"/>
  <c r="T25" i="8"/>
  <c r="V25" i="8"/>
  <c r="X25" i="8"/>
  <c r="Z25" i="8"/>
  <c r="AB25" i="8"/>
  <c r="AD25" i="8"/>
  <c r="D26" i="8"/>
  <c r="F26" i="8"/>
  <c r="H26" i="8"/>
  <c r="J26" i="8"/>
  <c r="L26" i="8"/>
  <c r="N26" i="8"/>
  <c r="P26" i="8"/>
  <c r="R26" i="8"/>
  <c r="T26" i="8"/>
  <c r="V26" i="8"/>
  <c r="X26" i="8"/>
  <c r="Z26" i="8"/>
  <c r="AB26" i="8"/>
  <c r="AD26" i="8"/>
  <c r="B32" i="5"/>
  <c r="B26" i="8" s="1"/>
  <c r="B31" i="5"/>
  <c r="B25" i="8" s="1"/>
  <c r="E118" i="6"/>
  <c r="B30" i="5" s="1"/>
  <c r="B24" i="8" s="1"/>
  <c r="B29" i="5"/>
  <c r="B23" i="8" s="1"/>
  <c r="B28" i="5"/>
  <c r="B22" i="8" s="1"/>
  <c r="B27" i="5"/>
  <c r="B21" i="8" s="1"/>
  <c r="B25" i="5"/>
  <c r="B19" i="8" s="1"/>
  <c r="B23" i="5"/>
  <c r="E49" i="6"/>
  <c r="B22" i="5" s="1"/>
  <c r="B16" i="8" s="1"/>
  <c r="B21" i="5"/>
  <c r="B15" i="8" s="1"/>
  <c r="E55" i="2"/>
  <c r="E10" i="62"/>
  <c r="E38" i="2"/>
  <c r="E9" i="62" s="1"/>
  <c r="E8" i="62"/>
  <c r="E6" i="62"/>
  <c r="J12" i="5"/>
  <c r="A16" i="5"/>
  <c r="A15" i="5"/>
  <c r="A14" i="5"/>
  <c r="A13" i="5"/>
  <c r="A12" i="5"/>
  <c r="A11" i="5"/>
  <c r="N51" i="5"/>
  <c r="N43" i="5"/>
  <c r="N38" i="5"/>
  <c r="N31" i="5"/>
  <c r="N24" i="5"/>
  <c r="N17" i="5"/>
  <c r="N10" i="5"/>
  <c r="N4" i="5"/>
  <c r="I49" i="5"/>
  <c r="I42" i="5"/>
  <c r="I22" i="5"/>
  <c r="I12" i="5"/>
  <c r="I4" i="5"/>
  <c r="D42" i="5"/>
  <c r="D34" i="5"/>
  <c r="D29" i="5"/>
  <c r="D22" i="5"/>
  <c r="D14" i="5"/>
  <c r="D4" i="5"/>
  <c r="A1" i="5"/>
  <c r="E1" i="65" s="1"/>
  <c r="D3" i="5"/>
  <c r="J3" i="5"/>
  <c r="O3" i="5"/>
  <c r="E4" i="5"/>
  <c r="F4" i="5"/>
  <c r="J4" i="5"/>
  <c r="K4" i="5"/>
  <c r="O4" i="5"/>
  <c r="P4" i="5"/>
  <c r="O5" i="5"/>
  <c r="P5" i="5"/>
  <c r="O6" i="5"/>
  <c r="P6" i="5"/>
  <c r="O7" i="5"/>
  <c r="P7" i="5"/>
  <c r="O8" i="5"/>
  <c r="P8" i="5"/>
  <c r="O9" i="5"/>
  <c r="J11" i="5"/>
  <c r="O10" i="5"/>
  <c r="P10" i="5"/>
  <c r="D13" i="5"/>
  <c r="E14" i="5"/>
  <c r="F14" i="5"/>
  <c r="O16" i="5"/>
  <c r="A20" i="5"/>
  <c r="O17" i="5"/>
  <c r="P17" i="5"/>
  <c r="A21" i="5"/>
  <c r="A22" i="5"/>
  <c r="A23" i="5"/>
  <c r="A24" i="5"/>
  <c r="A25" i="5"/>
  <c r="J21" i="5"/>
  <c r="A26" i="5"/>
  <c r="B26" i="5"/>
  <c r="B20" i="8" s="1"/>
  <c r="J22" i="5"/>
  <c r="K22" i="5"/>
  <c r="O23" i="5"/>
  <c r="A27" i="5"/>
  <c r="O24" i="5"/>
  <c r="P24" i="5"/>
  <c r="A28" i="5"/>
  <c r="D21" i="5"/>
  <c r="A29" i="5"/>
  <c r="E22" i="5"/>
  <c r="F22" i="5"/>
  <c r="A30" i="5"/>
  <c r="E23" i="5"/>
  <c r="F23" i="5"/>
  <c r="A31" i="5"/>
  <c r="E24" i="5"/>
  <c r="F24" i="5"/>
  <c r="A32" i="5"/>
  <c r="E25" i="5"/>
  <c r="F25" i="5"/>
  <c r="E26" i="5"/>
  <c r="F26" i="5"/>
  <c r="O30" i="5"/>
  <c r="E27" i="5"/>
  <c r="F27" i="5"/>
  <c r="O31" i="5"/>
  <c r="P31" i="5"/>
  <c r="D28" i="5"/>
  <c r="O32" i="5"/>
  <c r="P32" i="5"/>
  <c r="E29" i="5"/>
  <c r="F29" i="5"/>
  <c r="O33" i="5"/>
  <c r="P33" i="5"/>
  <c r="E30" i="5"/>
  <c r="F30" i="5"/>
  <c r="O34" i="5"/>
  <c r="P34" i="5"/>
  <c r="E31" i="5"/>
  <c r="F31" i="5"/>
  <c r="O35" i="5"/>
  <c r="P35" i="5"/>
  <c r="E32" i="5"/>
  <c r="F32" i="5"/>
  <c r="O36" i="5"/>
  <c r="P36" i="5"/>
  <c r="D33" i="5"/>
  <c r="O37" i="5"/>
  <c r="E34" i="5"/>
  <c r="F34" i="5"/>
  <c r="O38" i="5"/>
  <c r="P38" i="5"/>
  <c r="E35" i="5"/>
  <c r="F35" i="5"/>
  <c r="O39" i="5"/>
  <c r="P39" i="5"/>
  <c r="O40" i="5"/>
  <c r="P40" i="5"/>
  <c r="E36" i="5"/>
  <c r="F36" i="5"/>
  <c r="J41" i="5"/>
  <c r="O41" i="5"/>
  <c r="P41" i="5"/>
  <c r="E37" i="5"/>
  <c r="F37" i="5"/>
  <c r="J42" i="5"/>
  <c r="K42" i="5"/>
  <c r="O42" i="5"/>
  <c r="E38" i="5"/>
  <c r="F38" i="5"/>
  <c r="O43" i="5"/>
  <c r="P43" i="5"/>
  <c r="E39" i="5"/>
  <c r="F39" i="5"/>
  <c r="O44" i="5"/>
  <c r="P44" i="5"/>
  <c r="E40" i="5"/>
  <c r="F40" i="5"/>
  <c r="O45" i="5"/>
  <c r="P45" i="5"/>
  <c r="D41" i="5"/>
  <c r="O46" i="5"/>
  <c r="P46" i="5"/>
  <c r="E42" i="5"/>
  <c r="F42" i="5"/>
  <c r="O47" i="5"/>
  <c r="P47" i="5"/>
  <c r="E43" i="5"/>
  <c r="F43" i="5"/>
  <c r="J48" i="5"/>
  <c r="O48" i="5"/>
  <c r="P48" i="5"/>
  <c r="E44" i="5"/>
  <c r="F44" i="5"/>
  <c r="O49" i="5"/>
  <c r="P49" i="5"/>
  <c r="E45" i="5"/>
  <c r="F45" i="5"/>
  <c r="J49" i="5"/>
  <c r="K49" i="5"/>
  <c r="O50" i="5"/>
  <c r="E46" i="5"/>
  <c r="F46" i="5"/>
  <c r="O51" i="5"/>
  <c r="P51" i="5"/>
  <c r="E47" i="5"/>
  <c r="F47" i="5"/>
  <c r="A6" i="8"/>
  <c r="A7" i="8"/>
  <c r="A8" i="8"/>
  <c r="A9" i="8"/>
  <c r="A10" i="8"/>
  <c r="A11" i="8"/>
  <c r="A14" i="8"/>
  <c r="A15" i="8"/>
  <c r="A16" i="8"/>
  <c r="A17" i="8"/>
  <c r="A18" i="8"/>
  <c r="A19" i="8"/>
  <c r="A20" i="8"/>
  <c r="A21" i="8"/>
  <c r="A22" i="8"/>
  <c r="A23" i="8"/>
  <c r="A24" i="8"/>
  <c r="A25" i="8"/>
  <c r="A26" i="8"/>
  <c r="D1" i="23"/>
  <c r="D2" i="23"/>
  <c r="B4" i="5"/>
  <c r="B3" i="8" s="1"/>
  <c r="D3" i="8"/>
  <c r="D1" i="6"/>
  <c r="D2" i="6"/>
  <c r="D1" i="2"/>
  <c r="D2" i="2"/>
  <c r="R6" i="8"/>
  <c r="T6" i="8"/>
  <c r="D7" i="8"/>
  <c r="J7" i="8"/>
  <c r="AB7" i="8"/>
  <c r="J8" i="8"/>
  <c r="L8" i="8"/>
  <c r="F9" i="8"/>
  <c r="H9" i="8"/>
  <c r="L9" i="8"/>
  <c r="P9" i="8"/>
  <c r="T9" i="8"/>
  <c r="X9" i="8"/>
  <c r="AB9" i="8"/>
  <c r="P10" i="8"/>
  <c r="R10" i="8"/>
  <c r="D11" i="8"/>
  <c r="L11" i="8"/>
  <c r="AD11" i="8"/>
  <c r="N1" i="63" l="1"/>
  <c r="N1" i="64"/>
  <c r="W1" i="63"/>
  <c r="W1" i="64"/>
  <c r="E1" i="63"/>
  <c r="E1" i="64"/>
  <c r="F1" i="63"/>
  <c r="F1" i="64"/>
  <c r="H1" i="63"/>
  <c r="H1" i="64"/>
  <c r="J1" i="63"/>
  <c r="J1" i="64"/>
  <c r="L1" i="63"/>
  <c r="L1" i="64"/>
  <c r="O1" i="63"/>
  <c r="O1" i="64"/>
  <c r="T1" i="63"/>
  <c r="T1" i="64"/>
  <c r="X1" i="63"/>
  <c r="X1" i="64"/>
  <c r="R1" i="63"/>
  <c r="R1" i="64"/>
  <c r="P1" i="63"/>
  <c r="P1" i="64"/>
  <c r="U1" i="63"/>
  <c r="U1" i="64"/>
  <c r="G1" i="63"/>
  <c r="G1" i="64"/>
  <c r="I1" i="63"/>
  <c r="I1" i="64"/>
  <c r="K1" i="63"/>
  <c r="K1" i="64"/>
  <c r="M1" i="63"/>
  <c r="M1" i="64"/>
  <c r="Q1" i="63"/>
  <c r="Q1" i="64"/>
  <c r="V1" i="63"/>
  <c r="V1" i="64"/>
  <c r="S1" i="63"/>
  <c r="S1" i="64"/>
  <c r="T14" i="8"/>
  <c r="X14" i="8"/>
  <c r="P14" i="8"/>
  <c r="H14" i="8"/>
  <c r="X12" i="62"/>
  <c r="X15" i="62" s="1"/>
  <c r="T12" i="62"/>
  <c r="AB14" i="8"/>
  <c r="AD14" i="8"/>
  <c r="O12" i="62"/>
  <c r="N14" i="8"/>
  <c r="K12" i="62"/>
  <c r="F14" i="8"/>
  <c r="G12" i="62"/>
  <c r="G15" i="62" s="1"/>
  <c r="W12" i="62"/>
  <c r="W15" i="62" s="1"/>
  <c r="D14" i="8"/>
  <c r="V12" i="62"/>
  <c r="B20" i="5"/>
  <c r="B14" i="8" s="1"/>
  <c r="L14" i="8"/>
  <c r="Z14" i="8"/>
  <c r="Q12" i="62"/>
  <c r="R14" i="8"/>
  <c r="M12" i="62"/>
  <c r="M15" i="62" s="1"/>
  <c r="J14" i="8"/>
  <c r="I12" i="62"/>
  <c r="AH14" i="8"/>
  <c r="U12" i="62"/>
  <c r="U15" i="62" s="1"/>
  <c r="N6" i="8"/>
  <c r="P6" i="8"/>
  <c r="L6" i="8"/>
  <c r="AL16" i="8"/>
  <c r="AF15" i="8"/>
  <c r="X10" i="8"/>
  <c r="J10" i="8"/>
  <c r="Z8" i="8"/>
  <c r="V8" i="8"/>
  <c r="H8" i="8"/>
  <c r="AB6" i="8"/>
  <c r="H6" i="8"/>
  <c r="B15" i="5"/>
  <c r="B10" i="8" s="1"/>
  <c r="AF18" i="8"/>
  <c r="AH18" i="8"/>
  <c r="AL5" i="8"/>
  <c r="Z11" i="8"/>
  <c r="T11" i="8"/>
  <c r="H11" i="8"/>
  <c r="Z10" i="8"/>
  <c r="H10" i="8"/>
  <c r="AB8" i="8"/>
  <c r="T8" i="8"/>
  <c r="T7" i="8"/>
  <c r="N7" i="8"/>
  <c r="AH9" i="8"/>
  <c r="AN10" i="8"/>
  <c r="F1" i="2"/>
  <c r="H1" i="23"/>
  <c r="L1" i="8"/>
  <c r="L1" i="2"/>
  <c r="V1" i="8"/>
  <c r="AF1" i="8"/>
  <c r="AN1" i="8"/>
  <c r="E1" i="62"/>
  <c r="P1" i="2"/>
  <c r="F1" i="8"/>
  <c r="I1" i="56"/>
  <c r="N1" i="8"/>
  <c r="M1" i="23"/>
  <c r="P1" i="54"/>
  <c r="AH1" i="8"/>
  <c r="AL1" i="8"/>
  <c r="N1" i="6"/>
  <c r="B170" i="55"/>
  <c r="AJ1" i="8"/>
  <c r="S1" i="2"/>
  <c r="N1" i="2"/>
  <c r="B1" i="8"/>
  <c r="AB1" i="8"/>
  <c r="N1" i="56"/>
  <c r="S1" i="6"/>
  <c r="W1" i="54"/>
  <c r="Q1" i="23"/>
  <c r="M1" i="2"/>
  <c r="W1" i="62"/>
  <c r="R1" i="8"/>
  <c r="Z1" i="8"/>
  <c r="W1" i="56"/>
  <c r="Q1" i="62"/>
  <c r="J1" i="54"/>
  <c r="F1" i="23"/>
  <c r="H1" i="56"/>
  <c r="B13" i="5"/>
  <c r="B8" i="8" s="1"/>
  <c r="B17" i="8"/>
  <c r="Z7" i="8"/>
  <c r="E11" i="62"/>
  <c r="B16" i="5"/>
  <c r="B11" i="8" s="1"/>
  <c r="Z18" i="8"/>
  <c r="V14" i="8"/>
  <c r="V11" i="8"/>
  <c r="R11" i="8"/>
  <c r="AD10" i="8"/>
  <c r="V10" i="8"/>
  <c r="N10" i="8"/>
  <c r="F10" i="8"/>
  <c r="AD9" i="8"/>
  <c r="Z9" i="8"/>
  <c r="V9" i="8"/>
  <c r="R9" i="8"/>
  <c r="N9" i="8"/>
  <c r="J9" i="8"/>
  <c r="D9" i="8"/>
  <c r="X8" i="8"/>
  <c r="F8" i="8"/>
  <c r="AD7" i="8"/>
  <c r="V7" i="8"/>
  <c r="H7" i="8"/>
  <c r="R12" i="62"/>
  <c r="N12" i="62"/>
  <c r="J12" i="62"/>
  <c r="F12" i="62"/>
  <c r="P7" i="8"/>
  <c r="J18" i="8"/>
  <c r="D10" i="8"/>
  <c r="E12" i="62"/>
  <c r="P12" i="62"/>
  <c r="L12" i="62"/>
  <c r="H12" i="62"/>
  <c r="L7" i="8"/>
  <c r="E7" i="62"/>
  <c r="B12" i="5"/>
  <c r="B7" i="8" s="1"/>
  <c r="R18" i="8"/>
  <c r="P11" i="8"/>
  <c r="P8" i="8"/>
  <c r="X7" i="8"/>
  <c r="AB11" i="8"/>
  <c r="X11" i="8"/>
  <c r="N11" i="8"/>
  <c r="J11" i="8"/>
  <c r="F11" i="8"/>
  <c r="T10" i="8"/>
  <c r="L10" i="8"/>
  <c r="AD8" i="8"/>
  <c r="R8" i="8"/>
  <c r="D8" i="8"/>
  <c r="F7" i="8"/>
  <c r="B11" i="5"/>
  <c r="V18" i="8"/>
  <c r="N18" i="8"/>
  <c r="F18" i="8"/>
  <c r="AF9" i="8"/>
  <c r="V15" i="62"/>
  <c r="B14" i="5"/>
  <c r="B9" i="8" s="1"/>
  <c r="S12" i="62"/>
  <c r="AF10" i="8"/>
  <c r="AF11" i="8"/>
  <c r="B131" i="55"/>
  <c r="K1" i="2"/>
  <c r="B79" i="55"/>
  <c r="I1" i="6"/>
  <c r="K1" i="56"/>
  <c r="K1" i="6"/>
  <c r="J1" i="56"/>
  <c r="T1" i="23"/>
  <c r="I1" i="54"/>
  <c r="B144" i="55"/>
  <c r="E1" i="6"/>
  <c r="L1" i="56"/>
  <c r="D1" i="8"/>
  <c r="T1" i="56"/>
  <c r="L1" i="6"/>
  <c r="F1" i="6"/>
  <c r="P1" i="62"/>
  <c r="R1" i="62"/>
  <c r="T1" i="2"/>
  <c r="J1" i="2"/>
  <c r="G1" i="6"/>
  <c r="V1" i="62"/>
  <c r="B27" i="55"/>
  <c r="G1" i="2"/>
  <c r="J1" i="62"/>
  <c r="O1" i="56"/>
  <c r="K1" i="23"/>
  <c r="N1" i="54"/>
  <c r="O1" i="2"/>
  <c r="O1" i="6"/>
  <c r="K1" i="62"/>
  <c r="O1" i="23"/>
  <c r="D1" i="54"/>
  <c r="I1" i="23"/>
  <c r="B53" i="55"/>
  <c r="E1" i="56"/>
  <c r="J1" i="8"/>
  <c r="E1" i="2"/>
  <c r="O1" i="62"/>
  <c r="I1" i="62"/>
  <c r="B1" i="55"/>
  <c r="H1" i="54"/>
  <c r="E1" i="23"/>
  <c r="I1" i="2"/>
  <c r="B157" i="55"/>
  <c r="N1" i="23"/>
  <c r="B118" i="55"/>
  <c r="X1" i="23"/>
  <c r="Q1" i="2"/>
  <c r="F1" i="56"/>
  <c r="M1" i="54"/>
  <c r="Q1" i="56"/>
  <c r="X1" i="2"/>
  <c r="X1" i="6"/>
  <c r="Q1" i="6"/>
  <c r="E1" i="54"/>
  <c r="N1" i="62"/>
  <c r="X1" i="62"/>
  <c r="B14" i="55"/>
  <c r="T1" i="8"/>
  <c r="X1" i="56"/>
  <c r="B248" i="55"/>
  <c r="G1" i="23"/>
  <c r="G1" i="56"/>
  <c r="O1" i="54"/>
  <c r="P1" i="56"/>
  <c r="U1" i="54"/>
  <c r="V1" i="2"/>
  <c r="T1" i="6"/>
  <c r="J1" i="6"/>
  <c r="T1" i="62"/>
  <c r="L1" i="62"/>
  <c r="G1" i="62"/>
  <c r="K1" i="54"/>
  <c r="B92" i="55"/>
  <c r="J1" i="23"/>
  <c r="F1" i="54"/>
  <c r="P1" i="23"/>
  <c r="P1" i="6"/>
  <c r="B196" i="55"/>
  <c r="P1" i="8"/>
  <c r="L1" i="23"/>
  <c r="B66" i="55"/>
  <c r="X1" i="8"/>
  <c r="S1" i="54"/>
  <c r="V1" i="56"/>
  <c r="V1" i="23"/>
  <c r="V1" i="6"/>
  <c r="B222" i="55"/>
  <c r="F1" i="62"/>
  <c r="H1" i="62"/>
  <c r="R1" i="56"/>
  <c r="M1" i="56"/>
  <c r="T1" i="54"/>
  <c r="W1" i="23"/>
  <c r="R1" i="2"/>
  <c r="H1" i="6"/>
  <c r="R1" i="6"/>
  <c r="U1" i="6"/>
  <c r="B235" i="55"/>
  <c r="Q1" i="54"/>
  <c r="B40" i="55"/>
  <c r="R1" i="54"/>
  <c r="B105" i="55"/>
  <c r="G1" i="54"/>
  <c r="S1" i="56"/>
  <c r="R1" i="23"/>
  <c r="L1" i="54"/>
  <c r="H1" i="8"/>
  <c r="AD1" i="8"/>
  <c r="B183" i="55"/>
  <c r="U1" i="56"/>
  <c r="H1" i="2"/>
  <c r="U1" i="2"/>
  <c r="S1" i="62"/>
  <c r="U1" i="62"/>
  <c r="M1" i="62"/>
  <c r="S1" i="23"/>
  <c r="V1" i="54"/>
  <c r="U1" i="23"/>
  <c r="W1" i="2"/>
  <c r="W1" i="6"/>
  <c r="M1" i="6"/>
  <c r="B209" i="55"/>
  <c r="AN5" i="8" l="1"/>
  <c r="K15" i="62"/>
  <c r="O15" i="62"/>
  <c r="Q15" i="62"/>
  <c r="AJ8" i="8"/>
  <c r="AJ5" i="8"/>
  <c r="AH5" i="8"/>
  <c r="AF7" i="8"/>
  <c r="AF5" i="8"/>
  <c r="AN9" i="8"/>
  <c r="B6" i="8"/>
  <c r="B6" i="5"/>
  <c r="L15" i="62"/>
  <c r="P5" i="8"/>
  <c r="E15" i="62"/>
  <c r="B24" i="5"/>
  <c r="B5" i="5" s="1"/>
  <c r="B5" i="8" s="1"/>
  <c r="X6" i="8"/>
  <c r="D5" i="8"/>
  <c r="N15" i="62"/>
  <c r="T5" i="8"/>
  <c r="I15" i="62"/>
  <c r="S15" i="62"/>
  <c r="N8" i="8"/>
  <c r="N5" i="8"/>
  <c r="Z5" i="8"/>
  <c r="Z6" i="8"/>
  <c r="R7" i="8"/>
  <c r="R5" i="8"/>
  <c r="AB10" i="8"/>
  <c r="H15" i="62"/>
  <c r="H5" i="8"/>
  <c r="P15" i="62"/>
  <c r="J15" i="62"/>
  <c r="R15" i="62"/>
  <c r="AB5" i="8"/>
  <c r="F15" i="62"/>
  <c r="V5" i="8"/>
  <c r="V6" i="8"/>
  <c r="D6" i="8"/>
  <c r="T15" i="62"/>
  <c r="F5" i="8"/>
  <c r="F6" i="8"/>
  <c r="AD5" i="8"/>
  <c r="AD6" i="8"/>
  <c r="J6" i="8"/>
  <c r="J5" i="8"/>
  <c r="L18" i="8" l="1"/>
  <c r="H18" i="8"/>
  <c r="AD18" i="8"/>
  <c r="T18" i="8"/>
  <c r="B18" i="8"/>
  <c r="B7" i="5"/>
  <c r="L5" i="8"/>
  <c r="AB18" i="8"/>
  <c r="X18" i="8"/>
  <c r="D18" i="8"/>
  <c r="X5" i="8"/>
  <c r="P18" i="8"/>
</calcChain>
</file>

<file path=xl/comments1.xml><?xml version="1.0" encoding="utf-8"?>
<comments xmlns="http://schemas.openxmlformats.org/spreadsheetml/2006/main">
  <authors>
    <author>Frank Steele</author>
  </authors>
  <commentList>
    <comment ref="C6" authorId="0" shapeId="0">
      <text>
        <r>
          <rPr>
            <sz val="8"/>
            <color indexed="81"/>
            <rFont val="Tahoma"/>
            <family val="2"/>
          </rPr>
          <t>Learn and say the Scout Oath, with help if needed</t>
        </r>
      </text>
    </comment>
    <comment ref="C7" authorId="0" shapeId="0">
      <text>
        <r>
          <rPr>
            <sz val="8"/>
            <color indexed="81"/>
            <rFont val="Tahoma"/>
            <family val="2"/>
          </rPr>
          <t>Learn and say the Scout Law, with help if needed</t>
        </r>
      </text>
    </comment>
    <comment ref="C8" authorId="0" shapeId="0">
      <text>
        <r>
          <rPr>
            <sz val="8"/>
            <color indexed="81"/>
            <rFont val="Tahoma"/>
            <family val="2"/>
          </rPr>
          <t>Show the Cub Scout sign. Tell what it means</t>
        </r>
      </text>
    </comment>
    <comment ref="C9" authorId="0" shapeId="0">
      <text>
        <r>
          <rPr>
            <sz val="8"/>
            <color indexed="81"/>
            <rFont val="Tahoma"/>
            <family val="2"/>
          </rPr>
          <t>Show the Cub Scout handshake. Tell what it means</t>
        </r>
      </text>
    </comment>
    <comment ref="C10" authorId="0" shapeId="0">
      <text>
        <r>
          <rPr>
            <sz val="8"/>
            <color indexed="81"/>
            <rFont val="Tahoma"/>
            <family val="2"/>
          </rPr>
          <t>Say the Cub Scout motto. Tell what it means</t>
        </r>
      </text>
    </comment>
    <comment ref="C11" authorId="0" shapeId="0">
      <text>
        <r>
          <rPr>
            <sz val="8"/>
            <color indexed="81"/>
            <rFont val="Tahoma"/>
            <family val="2"/>
          </rPr>
          <t>Show the Cub Scout salute. Tell what it means</t>
        </r>
      </text>
    </comment>
    <comment ref="C12" authorId="0" shapeId="0">
      <text>
        <r>
          <rPr>
            <sz val="8"/>
            <color indexed="81"/>
            <rFont val="Tahoma"/>
            <family val="2"/>
          </rPr>
          <t>With your parent or guardian, complete the exercises in the pamphlet How to Protect Your
Children From Child Abuse: A Parent’s Guide—Bobcat Requirements</t>
        </r>
      </text>
    </comment>
  </commentList>
</comments>
</file>

<file path=xl/comments2.xml><?xml version="1.0" encoding="utf-8"?>
<comments xmlns="http://schemas.openxmlformats.org/spreadsheetml/2006/main">
  <authors>
    <author>Chris Oradat</author>
    <author>Oradat, Chris A</author>
  </authors>
  <commentList>
    <comment ref="C6" authorId="0" shapeId="0">
      <text>
        <r>
          <rPr>
            <sz val="9"/>
            <color indexed="81"/>
            <rFont val="Tahoma"/>
            <family val="2"/>
          </rPr>
          <t>While a Wolf Scout, attend a pack or family campout. If your chartered organization does not permit Cub Scout camping, you may substitute a family campout or a daylong outdoor activity with your den or pack</t>
        </r>
      </text>
    </comment>
    <comment ref="C7" authorId="0" shapeId="0">
      <text>
        <r>
          <rPr>
            <sz val="9"/>
            <color indexed="81"/>
            <rFont val="Tahoma"/>
            <family val="2"/>
          </rPr>
          <t>With your family or den, make a list of possible weather changes that might happen on your campout according to the time of year you are camping. Tell how you will be prepared for each one</t>
        </r>
      </text>
    </comment>
    <comment ref="C8" authorId="0" shapeId="0">
      <text>
        <r>
          <rPr>
            <sz val="9"/>
            <color indexed="81"/>
            <rFont val="Tahoma"/>
            <family val="2"/>
          </rPr>
          <t>Recite the Outdoor Code with your leader</t>
        </r>
      </text>
    </comment>
    <comment ref="C9" authorId="0" shapeId="0">
      <text>
        <r>
          <rPr>
            <sz val="9"/>
            <color indexed="81"/>
            <rFont val="Tahoma"/>
            <family val="2"/>
          </rPr>
          <t>Recite the Leave No Trace Principles for Kids with your leader. Talk about how these
principles support the Outdoor Code</t>
        </r>
      </text>
    </comment>
    <comment ref="C10" authorId="0" shapeId="0">
      <text>
        <r>
          <rPr>
            <sz val="9"/>
            <color indexed="81"/>
            <rFont val="Tahoma"/>
            <family val="2"/>
          </rPr>
          <t>After your campout, list the ways you demonstrated being careful with fire</t>
        </r>
      </text>
    </comment>
    <comment ref="C11" authorId="0" shapeId="0">
      <text>
        <r>
          <rPr>
            <sz val="9"/>
            <color indexed="81"/>
            <rFont val="Tahoma"/>
            <family val="2"/>
          </rPr>
          <t>Show or demonstrate what to do in case of a natural disaster such as an earthquake or flood</t>
        </r>
      </text>
    </comment>
    <comment ref="C12" authorId="0" shapeId="0">
      <text>
        <r>
          <rPr>
            <sz val="9"/>
            <color indexed="81"/>
            <rFont val="Tahoma"/>
            <family val="2"/>
          </rPr>
          <t>Show or demonstrate what to do to keep from spreading your germs</t>
        </r>
      </text>
    </comment>
    <comment ref="C13" authorId="0" shapeId="0">
      <text>
        <r>
          <rPr>
            <sz val="9"/>
            <color indexed="81"/>
            <rFont val="Tahoma"/>
            <family val="2"/>
          </rPr>
          <t>Show how to tie an overhand knot and a square knot</t>
        </r>
      </text>
    </comment>
    <comment ref="C14" authorId="0" shapeId="0">
      <text>
        <r>
          <rPr>
            <sz val="9"/>
            <color indexed="81"/>
            <rFont val="Tahoma"/>
            <family val="2"/>
          </rPr>
          <t>While on a den or family outing, identify four different types of animals. Explain how you identified them</t>
        </r>
      </text>
    </comment>
    <comment ref="C17" authorId="0" shapeId="0">
      <text>
        <r>
          <rPr>
            <sz val="9"/>
            <color indexed="81"/>
            <rFont val="Tahoma"/>
            <family val="2"/>
          </rPr>
          <t>Participate in a flag ceremony, and learn how to properly care for and fold a flag</t>
        </r>
      </text>
    </comment>
    <comment ref="C18" authorId="0" shapeId="0">
      <text>
        <r>
          <rPr>
            <sz val="9"/>
            <color indexed="81"/>
            <rFont val="Tahoma"/>
            <family val="2"/>
          </rPr>
          <t>Work together on a community service project</t>
        </r>
      </text>
    </comment>
    <comment ref="C19" authorId="0" shapeId="0">
      <text>
        <r>
          <rPr>
            <sz val="9"/>
            <color indexed="81"/>
            <rFont val="Tahoma"/>
            <family val="2"/>
          </rPr>
          <t>Talk to a military veteran, law enforcement officer, member of the fire department, or someone else who works for the community. Talk about his or her service to the community. After you have visited with the individual, write a short thank you note</t>
        </r>
      </text>
    </comment>
    <comment ref="C20" authorId="0" shapeId="0">
      <text>
        <r>
          <rPr>
            <sz val="9"/>
            <color indexed="81"/>
            <rFont val="Tahoma"/>
            <family val="2"/>
          </rPr>
          <t>Learn about the changes in your community, and create a project to show your den how the community has changed</t>
        </r>
      </text>
    </comment>
    <comment ref="C21" authorId="0" shapeId="0">
      <text>
        <r>
          <rPr>
            <sz val="9"/>
            <color indexed="81"/>
            <rFont val="Tahoma"/>
            <family val="2"/>
          </rPr>
          <t>Select one issue in your community, and present to your den your ideas for a solution to the problem</t>
        </r>
      </text>
    </comment>
    <comment ref="C22" authorId="0" shapeId="0">
      <text>
        <r>
          <rPr>
            <sz val="9"/>
            <color indexed="81"/>
            <rFont val="Tahoma"/>
            <family val="2"/>
          </rPr>
          <t>Work with your den to develop a den duty chart, and perform these tasks for one
month</t>
        </r>
      </text>
    </comment>
    <comment ref="C23" authorId="1" shapeId="0">
      <text>
        <r>
          <rPr>
            <sz val="9"/>
            <color indexed="81"/>
            <rFont val="Tahoma"/>
            <family val="2"/>
          </rPr>
          <t>Participate in an event such as a parade or assembly celebrating military veterans.</t>
        </r>
      </text>
    </comment>
    <comment ref="C26" authorId="0" shapeId="0">
      <text>
        <r>
          <rPr>
            <sz val="9"/>
            <color indexed="81"/>
            <rFont val="Tahoma"/>
            <family val="2"/>
          </rPr>
          <t>Discuss with your parent, guardian, den leader, or other caring adult what it means to do your duty to God. Tell how you do your duty to God in your daily life</t>
        </r>
      </text>
    </comment>
    <comment ref="C27" authorId="0" shapeId="0">
      <text>
        <r>
          <rPr>
            <sz val="9"/>
            <color indexed="81"/>
            <rFont val="Tahoma"/>
            <family val="2"/>
          </rPr>
          <t>Earn the religious emblem of your faith that is appropriate for your age, if you have not already done so</t>
        </r>
      </text>
    </comment>
    <comment ref="C28" authorId="0" shapeId="0">
      <text>
        <r>
          <rPr>
            <sz val="9"/>
            <color indexed="81"/>
            <rFont val="Tahoma"/>
            <family val="2"/>
          </rPr>
          <t>Offer a prayer, meditation, or reflection with your family, den, or pack</t>
        </r>
      </text>
    </comment>
    <comment ref="C29" authorId="0" shapeId="0">
      <text>
        <r>
          <rPr>
            <sz val="9"/>
            <color indexed="81"/>
            <rFont val="Tahoma"/>
            <family val="2"/>
          </rPr>
          <t>Read a story about people or groups of people who came to America to enjoy religious freedom</t>
        </r>
      </text>
    </comment>
    <comment ref="C30" authorId="0" shapeId="0">
      <text>
        <r>
          <rPr>
            <sz val="9"/>
            <color indexed="81"/>
            <rFont val="Tahoma"/>
            <family val="2"/>
          </rPr>
          <t>Learn and sing a song that could be sung in reverence before or after meals or one that gives encouragement, reminds you of how to show reverence, or demonstrates your duty to God</t>
        </r>
      </text>
    </comment>
    <comment ref="C31" authorId="0" shapeId="0">
      <text>
        <r>
          <rPr>
            <sz val="9"/>
            <color indexed="81"/>
            <rFont val="Tahoma"/>
            <family val="2"/>
          </rPr>
          <t>Visit a religious monument or site where people might show reverence. Create a visual display of your visit with your den or your family, and show how it made you feel reverent or helped you better understand your duty to God</t>
        </r>
      </text>
    </comment>
    <comment ref="C34" authorId="0" shapeId="0">
      <text>
        <r>
          <rPr>
            <sz val="9"/>
            <color indexed="81"/>
            <rFont val="Tahoma"/>
            <family val="2"/>
          </rPr>
          <t>Show you can communicate in at least two different ways</t>
        </r>
      </text>
    </comment>
    <comment ref="C35" authorId="0" shapeId="0">
      <text>
        <r>
          <rPr>
            <sz val="9"/>
            <color indexed="81"/>
            <rFont val="Tahoma"/>
            <family val="2"/>
          </rPr>
          <t>Work with your den to create an original skit</t>
        </r>
      </text>
    </comment>
    <comment ref="C36" authorId="0" shapeId="0">
      <text>
        <r>
          <rPr>
            <sz val="9"/>
            <color indexed="81"/>
            <rFont val="Tahoma"/>
            <family val="2"/>
          </rPr>
          <t>Work together with your den to plan, prepare, and rehearse a campfire program to present to your families at a den meeting</t>
        </r>
      </text>
    </comment>
    <comment ref="C37" authorId="0" shapeId="0">
      <text>
        <r>
          <rPr>
            <sz val="9"/>
            <color indexed="81"/>
            <rFont val="Tahoma"/>
            <family val="2"/>
          </rPr>
          <t>Practice and perform your role for a den meeting or pack program</t>
        </r>
      </text>
    </comment>
    <comment ref="C40" authorId="0" shapeId="0">
      <text>
        <r>
          <rPr>
            <sz val="9"/>
            <color indexed="81"/>
            <rFont val="Tahoma"/>
            <family val="2"/>
          </rPr>
          <t>Show you are prepared to hike safely by putting together the Cub Scout Six Essentials to take along on your hike</t>
        </r>
      </text>
    </comment>
    <comment ref="C41" authorId="0" shapeId="0">
      <text>
        <r>
          <rPr>
            <sz val="9"/>
            <color indexed="81"/>
            <rFont val="Tahoma"/>
            <family val="2"/>
          </rPr>
          <t>Tell what the buddy system is and why we always use it in Cub Scouts. Describe what you should do if you get separated from your group while hiking</t>
        </r>
      </text>
    </comment>
    <comment ref="C42" authorId="0" shapeId="0">
      <text>
        <r>
          <rPr>
            <sz val="9"/>
            <color indexed="81"/>
            <rFont val="Tahoma"/>
            <family val="2"/>
          </rPr>
          <t>Choose the appropriate clothing to wear on your hike based on the expected weather</t>
        </r>
      </text>
    </comment>
    <comment ref="C43" authorId="0" shapeId="0">
      <text>
        <r>
          <rPr>
            <sz val="9"/>
            <color indexed="81"/>
            <rFont val="Tahoma"/>
            <family val="2"/>
          </rPr>
          <t>Before hiking, recite the Outdoor Code and the Leave No Trace Principles for Kids with your leader. After hiking, discuss how you showed respect for wildlife</t>
        </r>
      </text>
    </comment>
    <comment ref="C44" authorId="0" shapeId="0">
      <text>
        <r>
          <rPr>
            <sz val="9"/>
            <color indexed="81"/>
            <rFont val="Tahoma"/>
            <family val="2"/>
          </rPr>
          <t>Go on a 1-mile hike with your den or family. Watch and record two interesting things that you’ve never seen before</t>
        </r>
      </text>
    </comment>
    <comment ref="C45" authorId="0" shapeId="0">
      <text>
        <r>
          <rPr>
            <sz val="9"/>
            <color indexed="81"/>
            <rFont val="Tahoma"/>
            <family val="2"/>
          </rPr>
          <t>Name two birds, two bugs, and two animals that live in your area. Explain how you identified them
Completely optional</t>
        </r>
      </text>
    </comment>
    <comment ref="C46" authorId="0" shapeId="0">
      <text>
        <r>
          <rPr>
            <sz val="9"/>
            <color indexed="81"/>
            <rFont val="Tahoma"/>
            <family val="2"/>
          </rPr>
          <t>Draw a map of an area near where you live using common map symbols. Show which direction is north on your map
Completely optional</t>
        </r>
      </text>
    </comment>
    <comment ref="C49" authorId="0" shapeId="0">
      <text>
        <r>
          <rPr>
            <sz val="9"/>
            <color indexed="81"/>
            <rFont val="Tahoma"/>
            <family val="2"/>
          </rPr>
          <t>Play catch with someone in your den or family who is standing 10 steps away from you. Play until you can throw and catch successfully at this distance. Take a step back, and see if you can improve your throwing and catching ability</t>
        </r>
      </text>
    </comment>
    <comment ref="C50" authorId="0" shapeId="0">
      <text>
        <r>
          <rPr>
            <sz val="9"/>
            <color indexed="81"/>
            <rFont val="Tahoma"/>
            <family val="2"/>
          </rPr>
          <t>Practice balancing as you walk forward, backward, and sideways</t>
        </r>
      </text>
    </comment>
    <comment ref="C51" authorId="0" shapeId="0">
      <text>
        <r>
          <rPr>
            <sz val="9"/>
            <color indexed="81"/>
            <rFont val="Tahoma"/>
            <family val="2"/>
          </rPr>
          <t>Practice flexibility and balance by doing a front roll, a back roll, and a frog stand</t>
        </r>
      </text>
    </comment>
    <comment ref="C52" authorId="0" shapeId="0">
      <text>
        <r>
          <rPr>
            <sz val="9"/>
            <color indexed="81"/>
            <rFont val="Tahoma"/>
            <family val="2"/>
          </rPr>
          <t>Play a sport or game with your den or family, and show good sportsmanship</t>
        </r>
      </text>
    </comment>
    <comment ref="C53" authorId="0" shapeId="0">
      <text>
        <r>
          <rPr>
            <sz val="9"/>
            <color indexed="81"/>
            <rFont val="Tahoma"/>
            <family val="2"/>
          </rPr>
          <t>Do at least two of the following: frog leap, inchworm walk, kangaroo hop, or crab walk</t>
        </r>
      </text>
    </comment>
    <comment ref="C54" authorId="0" shapeId="0">
      <text>
        <r>
          <rPr>
            <sz val="9"/>
            <color indexed="81"/>
            <rFont val="Tahoma"/>
            <family val="2"/>
          </rPr>
          <t>Demonstrate what it means to eat a balanced diet by helping to plan a healthy menu for a meal for your family. Make a shopping list of the food used to prepare the meal</t>
        </r>
      </text>
    </comment>
  </commentList>
</comments>
</file>

<file path=xl/comments3.xml><?xml version="1.0" encoding="utf-8"?>
<comments xmlns="http://schemas.openxmlformats.org/spreadsheetml/2006/main">
  <authors>
    <author>Chris Oradat</author>
  </authors>
  <commentList>
    <comment ref="C7" authorId="0" shapeId="0">
      <text>
        <r>
          <rPr>
            <sz val="9"/>
            <color indexed="81"/>
            <rFont val="Tahoma"/>
            <family val="2"/>
          </rPr>
          <t>Identify different parts of a coin</t>
        </r>
      </text>
    </comment>
    <comment ref="C8" authorId="0" shapeId="0">
      <text>
        <r>
          <rPr>
            <sz val="9"/>
            <color indexed="81"/>
            <rFont val="Tahoma"/>
            <family val="2"/>
          </rPr>
          <t>Find the mint mark on a coin; identify what mint facility it was made in and what year it was made</t>
        </r>
      </text>
    </comment>
    <comment ref="C9" authorId="0" shapeId="0">
      <text>
        <r>
          <rPr>
            <sz val="9"/>
            <color indexed="81"/>
            <rFont val="Tahoma"/>
            <family val="2"/>
          </rPr>
          <t>Choose a coin that interests you, and make a coin rubbing. List information next to the coin detailing the pictures on it, the year it was made, and the mint where it was made</t>
        </r>
      </text>
    </comment>
    <comment ref="C10" authorId="0" shapeId="0">
      <text>
        <r>
          <rPr>
            <sz val="9"/>
            <color indexed="81"/>
            <rFont val="Tahoma"/>
            <family val="2"/>
          </rPr>
          <t>Play a game or create a game board with your den or family where you can practice adding and subtracting coins</t>
        </r>
      </text>
    </comment>
    <comment ref="C11" authorId="0" shapeId="0">
      <text>
        <r>
          <rPr>
            <sz val="9"/>
            <color indexed="81"/>
            <rFont val="Tahoma"/>
            <family val="2"/>
          </rPr>
          <t>Play a coin game</t>
        </r>
      </text>
    </comment>
    <comment ref="C12" authorId="0" shapeId="0">
      <text>
        <r>
          <rPr>
            <sz val="9"/>
            <color indexed="81"/>
            <rFont val="Tahoma"/>
            <family val="2"/>
          </rPr>
          <t>Create a balance scale</t>
        </r>
      </text>
    </comment>
    <comment ref="C13" authorId="0" shapeId="0">
      <text>
        <r>
          <rPr>
            <sz val="9"/>
            <color indexed="81"/>
            <rFont val="Tahoma"/>
            <family val="2"/>
          </rPr>
          <t>Do a coin-weight investigation</t>
        </r>
      </text>
    </comment>
    <comment ref="C16" authorId="0" shapeId="0">
      <text>
        <r>
          <rPr>
            <sz val="9"/>
            <color indexed="81"/>
            <rFont val="Tahoma"/>
            <family val="2"/>
          </rPr>
          <t>Make a paper airplane and fly it five times. Make a change to its shape to help it fly farther. Try it at least five times</t>
        </r>
      </text>
    </comment>
    <comment ref="C17" authorId="0" shapeId="0">
      <text>
        <r>
          <rPr>
            <sz val="9"/>
            <color indexed="81"/>
            <rFont val="Tahoma"/>
            <family val="2"/>
          </rPr>
          <t>Make a balloon-powered sled or a balloon-powered boat. Test your sled or boat with larger and smaller balloons</t>
        </r>
      </text>
    </comment>
    <comment ref="C18" authorId="0" shapeId="0">
      <text>
        <r>
          <rPr>
            <sz val="9"/>
            <color indexed="81"/>
            <rFont val="Tahoma"/>
            <family val="2"/>
          </rPr>
          <t>Bounce a basketball that doesn’t have enough air in it. Then bounce it when it has the right amount of air in it. Do each one 10 times. Describe how the ball bounces differently when the amount of air changes</t>
        </r>
      </text>
    </comment>
    <comment ref="C19" authorId="0" shapeId="0">
      <text>
        <r>
          <rPr>
            <sz val="9"/>
            <color indexed="81"/>
            <rFont val="Tahoma"/>
            <family val="2"/>
          </rPr>
          <t>Roll a tire or ball that doesn’t have enough air in it, and then roll it again with the right amount of air. Describe differences in how they move</t>
        </r>
      </text>
    </comment>
    <comment ref="C20" authorId="0" shapeId="0">
      <text>
        <r>
          <rPr>
            <sz val="9"/>
            <color indexed="81"/>
            <rFont val="Tahoma"/>
            <family val="2"/>
          </rPr>
          <t>With other members of your den, go outside and record the sounds you hear. Identify which of these sounds is the result of moving air</t>
        </r>
      </text>
    </comment>
    <comment ref="C21" authorId="0" shapeId="0">
      <text>
        <r>
          <rPr>
            <sz val="9"/>
            <color indexed="81"/>
            <rFont val="Tahoma"/>
            <family val="2"/>
          </rPr>
          <t>Create a musical wind instrument, and play it as part of a den band</t>
        </r>
      </text>
    </comment>
    <comment ref="C22" authorId="0" shapeId="0">
      <text>
        <r>
          <rPr>
            <sz val="9"/>
            <color indexed="81"/>
            <rFont val="Tahoma"/>
            <family val="2"/>
          </rPr>
          <t>With an adult, conduct an investigation on how speed can affect sound</t>
        </r>
      </text>
    </comment>
    <comment ref="C23" authorId="0" shapeId="0">
      <text>
        <r>
          <rPr>
            <sz val="9"/>
            <color indexed="81"/>
            <rFont val="Tahoma"/>
            <family val="2"/>
          </rPr>
          <t>Make a kite using household materials. With your den or family, explain the rules for safely flying kites. Fly your kite.</t>
        </r>
      </text>
    </comment>
    <comment ref="C24" authorId="0" shapeId="0">
      <text>
        <r>
          <rPr>
            <sz val="9"/>
            <color indexed="81"/>
            <rFont val="Tahoma"/>
            <family val="2"/>
          </rPr>
          <t>With your family, den, or pack, participate in a kite derby, space derby, or raingutter regatta. Explain how air helps the vehicle move</t>
        </r>
      </text>
    </comment>
    <comment ref="C27" authorId="0" shapeId="0">
      <text>
        <r>
          <rPr>
            <sz val="9"/>
            <color indexed="81"/>
            <rFont val="Tahoma"/>
            <family val="2"/>
          </rPr>
          <t>With the members of your den or family, make a game with simple materials that requires math to keep score</t>
        </r>
      </text>
    </comment>
    <comment ref="C28" authorId="0" shapeId="0">
      <text>
        <r>
          <rPr>
            <sz val="9"/>
            <color indexed="81"/>
            <rFont val="Tahoma"/>
            <family val="2"/>
          </rPr>
          <t>Play a game of “Go Fish for 10s.”</t>
        </r>
      </text>
    </comment>
    <comment ref="C29" authorId="0" shapeId="0">
      <text>
        <r>
          <rPr>
            <sz val="9"/>
            <color indexed="81"/>
            <rFont val="Tahoma"/>
            <family val="2"/>
          </rPr>
          <t>Do five activities at home, at school, or in your den that use mathematics, and then explain to your den how you used everyday math</t>
        </r>
      </text>
    </comment>
    <comment ref="C30" authorId="0" shapeId="0">
      <text>
        <r>
          <rPr>
            <sz val="9"/>
            <color indexed="81"/>
            <rFont val="Tahoma"/>
            <family val="2"/>
          </rPr>
          <t>Make a rekenrek with two rows, and show Akela how you would represent the numbers
4, 6, 9, and 14</t>
        </r>
      </text>
    </comment>
    <comment ref="D31" authorId="0" shapeId="0">
      <text>
        <r>
          <rPr>
            <sz val="9"/>
            <color indexed="81"/>
            <rFont val="Tahoma"/>
            <family val="2"/>
          </rPr>
          <t>Make a rain gauge or some other measuring device, and use it</t>
        </r>
      </text>
    </comment>
    <comment ref="C33" authorId="0" shapeId="0">
      <text>
        <r>
          <rPr>
            <sz val="9"/>
            <color indexed="81"/>
            <rFont val="Tahoma"/>
            <family val="2"/>
          </rPr>
          <t>With other members of your den or family, identify three different types of shapes that you see in nature</t>
        </r>
      </text>
    </comment>
    <comment ref="C34" authorId="0" shapeId="0">
      <text>
        <r>
          <rPr>
            <sz val="9"/>
            <color indexed="81"/>
            <rFont val="Tahoma"/>
            <family val="2"/>
          </rPr>
          <t>With other members of your den or family, identify two shapes you can see in the construction of bridges</t>
        </r>
      </text>
    </comment>
    <comment ref="C35" authorId="0" shapeId="0">
      <text>
        <r>
          <rPr>
            <sz val="9"/>
            <color indexed="81"/>
            <rFont val="Tahoma"/>
            <family val="2"/>
          </rPr>
          <t xml:space="preserve">Select a single shape or figure. Observe the world around you for at least a week, and write down where you see this shape or figure and how it is used </t>
        </r>
      </text>
    </comment>
    <comment ref="C37" authorId="0" shapeId="0">
      <text>
        <r>
          <rPr>
            <sz val="9"/>
            <color indexed="81"/>
            <rFont val="Tahoma"/>
            <family val="2"/>
          </rPr>
          <t>With your den, find something that comes with many small, colored items in one package. Count the number of items of each color in your package. Keep track of each color</t>
        </r>
      </text>
    </comment>
    <comment ref="C38" authorId="0" shapeId="0">
      <text>
        <r>
          <rPr>
            <sz val="9"/>
            <color indexed="81"/>
            <rFont val="Tahoma"/>
            <family val="2"/>
          </rPr>
          <t>Draw a graph showing the number of items of each color</t>
        </r>
      </text>
    </comment>
    <comment ref="C39" authorId="0" shapeId="0">
      <text>
        <r>
          <rPr>
            <sz val="9"/>
            <color indexed="81"/>
            <rFont val="Tahoma"/>
            <family val="2"/>
          </rPr>
          <t>Determine what the most common color is</t>
        </r>
      </text>
    </comment>
    <comment ref="C40" authorId="0" shapeId="0">
      <text>
        <r>
          <rPr>
            <sz val="9"/>
            <color indexed="81"/>
            <rFont val="Tahoma"/>
            <family val="2"/>
          </rPr>
          <t>Compare your results to the other boys</t>
        </r>
      </text>
    </comment>
    <comment ref="C41" authorId="0" shapeId="0">
      <text>
        <r>
          <rPr>
            <sz val="9"/>
            <color indexed="81"/>
            <rFont val="Tahoma"/>
            <family val="2"/>
          </rPr>
          <t>Predict how many items of each color you will find in one more package</t>
        </r>
      </text>
    </comment>
    <comment ref="C42" authorId="0" shapeId="0">
      <text>
        <r>
          <rPr>
            <sz val="9"/>
            <color indexed="81"/>
            <rFont val="Tahoma"/>
            <family val="2"/>
          </rPr>
          <t>Decide if your prediction was close</t>
        </r>
      </text>
    </comment>
    <comment ref="C43" authorId="0" shapeId="0">
      <text>
        <r>
          <rPr>
            <sz val="9"/>
            <color indexed="81"/>
            <rFont val="Tahoma"/>
            <family val="2"/>
          </rPr>
          <t>With your den or family, measure the height of everyone in the group and see who takes more steps to walk 100 feet</t>
        </r>
      </text>
    </comment>
    <comment ref="C44" authorId="0" shapeId="0">
      <text>
        <r>
          <rPr>
            <sz val="9"/>
            <color indexed="81"/>
            <rFont val="Tahoma"/>
            <family val="2"/>
          </rPr>
          <t>Have each member in your den shoot a basketball. Count the number of shots it takes to make five baskets. Graph the number of shots it takes for each boy using 5, 6–10, 11–15, 16–20, or more than 20</t>
        </r>
      </text>
    </comment>
    <comment ref="C46" authorId="0" shapeId="0">
      <text>
        <r>
          <rPr>
            <sz val="9"/>
            <color indexed="81"/>
            <rFont val="Tahoma"/>
            <family val="2"/>
          </rPr>
          <t>Use a secret code using numbers to send a message to one of your den members or your den leader. Have that person send a message back to you. Be sure you both use the same code numbers</t>
        </r>
      </text>
    </comment>
    <comment ref="C47" authorId="0" shapeId="0">
      <text>
        <r>
          <rPr>
            <sz val="9"/>
            <color indexed="81"/>
            <rFont val="Tahoma"/>
            <family val="2"/>
          </rPr>
          <t>Send a message to another member of your den or your den leader using the pig pen code or another code that changes letters into special shapes</t>
        </r>
      </text>
    </comment>
    <comment ref="C48" authorId="0" shapeId="0">
      <text>
        <r>
          <rPr>
            <sz val="9"/>
            <color indexed="81"/>
            <rFont val="Tahoma"/>
            <family val="2"/>
          </rPr>
          <t>Practice using a block cipher to decode a message</t>
        </r>
      </text>
    </comment>
    <comment ref="C51" authorId="0" shapeId="0">
      <text>
        <r>
          <rPr>
            <sz val="9"/>
            <color indexed="81"/>
            <rFont val="Tahoma"/>
            <family val="2"/>
          </rPr>
          <t xml:space="preserve">Begin a collection of at least 10 items that all have something in common. Label the items and title your collection </t>
        </r>
      </text>
    </comment>
    <comment ref="C52" authorId="0" shapeId="0">
      <text>
        <r>
          <rPr>
            <sz val="9"/>
            <color indexed="81"/>
            <rFont val="Tahoma"/>
            <family val="2"/>
          </rPr>
          <t>Share your collection at a den meeting</t>
        </r>
      </text>
    </comment>
    <comment ref="C53" authorId="0" shapeId="0">
      <text>
        <r>
          <rPr>
            <sz val="9"/>
            <color indexed="81"/>
            <rFont val="Tahoma"/>
            <family val="2"/>
          </rPr>
          <t>Visit a show or museum that displays different collections or models</t>
        </r>
      </text>
    </comment>
    <comment ref="C54" authorId="0" shapeId="0">
      <text>
        <r>
          <rPr>
            <sz val="9"/>
            <color indexed="81"/>
            <rFont val="Tahoma"/>
            <family val="2"/>
          </rPr>
          <t>Watch a webcast or other media presentation about collecting or model building</t>
        </r>
      </text>
    </comment>
    <comment ref="C55" authorId="0" shapeId="0">
      <text>
        <r>
          <rPr>
            <sz val="9"/>
            <color indexed="81"/>
            <rFont val="Tahoma"/>
            <family val="2"/>
          </rPr>
          <t>Create an autograph book and get at least 10 autographs. Start with members of your den</t>
        </r>
      </text>
    </comment>
    <comment ref="C56" authorId="0" shapeId="0">
      <text>
        <r>
          <rPr>
            <sz val="9"/>
            <color indexed="81"/>
            <rFont val="Tahoma"/>
            <family val="2"/>
          </rPr>
          <t>Pick a famous living person, and write him or her a letter. In your letter, ask the person to send you an autographed photo</t>
        </r>
      </text>
    </comment>
    <comment ref="C59" authorId="0" shapeId="0">
      <text>
        <r>
          <rPr>
            <sz val="9"/>
            <color indexed="81"/>
            <rFont val="Tahoma"/>
            <family val="2"/>
          </rPr>
          <t>With other members of your den, try using a wheelchair or crutches, and reflect on the process</t>
        </r>
      </text>
    </comment>
    <comment ref="C60" authorId="0" shapeId="0">
      <text>
        <r>
          <rPr>
            <sz val="9"/>
            <color indexed="81"/>
            <rFont val="Tahoma"/>
            <family val="2"/>
          </rPr>
          <t>Learn about a sport that has been adapted so that people in wheelchairs or with some other physical disability can play, and tell your den about it</t>
        </r>
      </text>
    </comment>
    <comment ref="C61" authorId="0" shapeId="0">
      <text>
        <r>
          <rPr>
            <sz val="9"/>
            <color indexed="81"/>
            <rFont val="Tahoma"/>
            <family val="2"/>
          </rPr>
          <t>Learn about “invisible” disabilities. Take part in an activity that helps develop an understanding of invisible disabilities</t>
        </r>
      </text>
    </comment>
    <comment ref="C63" authorId="0" shapeId="0">
      <text>
        <r>
          <rPr>
            <sz val="9"/>
            <color indexed="81"/>
            <rFont val="Tahoma"/>
            <family val="2"/>
          </rPr>
          <t>Tying your shoes</t>
        </r>
      </text>
    </comment>
    <comment ref="C64" authorId="0" shapeId="0">
      <text>
        <r>
          <rPr>
            <sz val="9"/>
            <color indexed="81"/>
            <rFont val="Tahoma"/>
            <family val="2"/>
          </rPr>
          <t>Using a fork to pick up food</t>
        </r>
      </text>
    </comment>
    <comment ref="C65" authorId="0" shapeId="0">
      <text>
        <r>
          <rPr>
            <sz val="9"/>
            <color indexed="81"/>
            <rFont val="Tahoma"/>
            <family val="2"/>
          </rPr>
          <t>Playing a card game</t>
        </r>
      </text>
    </comment>
    <comment ref="C66" authorId="0" shapeId="0">
      <text>
        <r>
          <rPr>
            <sz val="9"/>
            <color indexed="81"/>
            <rFont val="Tahoma"/>
            <family val="2"/>
          </rPr>
          <t>Playing a video game</t>
        </r>
      </text>
    </comment>
    <comment ref="C67" authorId="0" shapeId="0">
      <text>
        <r>
          <rPr>
            <sz val="9"/>
            <color indexed="81"/>
            <rFont val="Tahoma"/>
            <family val="2"/>
          </rPr>
          <t>Playing checkers or another board game</t>
        </r>
      </text>
    </comment>
    <comment ref="C68" authorId="0" shapeId="0">
      <text>
        <r>
          <rPr>
            <sz val="9"/>
            <color indexed="81"/>
            <rFont val="Tahoma"/>
            <family val="2"/>
          </rPr>
          <t>Blowing bubbles</t>
        </r>
      </text>
    </comment>
    <comment ref="C69" authorId="0" shapeId="0">
      <text>
        <r>
          <rPr>
            <sz val="9"/>
            <color indexed="81"/>
            <rFont val="Tahoma"/>
            <family val="2"/>
          </rPr>
          <t>Paint a picture two different ways: Paint it once the way you usually would paint it and then again by using a blindfold. Discuss with your den the ways the process was different</t>
        </r>
      </text>
    </comment>
    <comment ref="C70" authorId="0" shapeId="0">
      <text>
        <r>
          <rPr>
            <sz val="9"/>
            <color indexed="81"/>
            <rFont val="Tahoma"/>
            <family val="2"/>
          </rPr>
          <t>Demonstrate a simple sentence or at least four points of the Scout Law using American Sign Language</t>
        </r>
      </text>
    </comment>
    <comment ref="C71" authorId="0" shapeId="0">
      <text>
        <r>
          <rPr>
            <sz val="9"/>
            <color indexed="81"/>
            <rFont val="Tahoma"/>
            <family val="2"/>
          </rPr>
          <t>Learn about someone famous who has or had a disability, and share that person’s story with your den</t>
        </r>
      </text>
    </comment>
    <comment ref="C72" authorId="0" shapeId="0">
      <text>
        <r>
          <rPr>
            <sz val="9"/>
            <color indexed="81"/>
            <rFont val="Tahoma"/>
            <family val="2"/>
          </rPr>
          <t>Attend an event where people with disabilities are participants or where accommodations for people with disabilities are made a part of the event</t>
        </r>
      </text>
    </comment>
    <comment ref="C75" authorId="0" shapeId="0">
      <text>
        <r>
          <rPr>
            <sz val="9"/>
            <color indexed="81"/>
            <rFont val="Tahoma"/>
            <family val="2"/>
          </rPr>
          <t>Play a game that demonstrates your knowledge of dinosaurs, such as a dinosaur match game</t>
        </r>
      </text>
    </comment>
    <comment ref="C76" authorId="0" shapeId="0">
      <text>
        <r>
          <rPr>
            <sz val="9"/>
            <color indexed="81"/>
            <rFont val="Tahoma"/>
            <family val="2"/>
          </rPr>
          <t>Create an imaginary dinosaur. Share with your den its name, what it eats, and where it lives</t>
        </r>
      </text>
    </comment>
    <comment ref="C77" authorId="0" shapeId="0">
      <text>
        <r>
          <rPr>
            <sz val="9"/>
            <color indexed="81"/>
            <rFont val="Tahoma"/>
            <family val="2"/>
          </rPr>
          <t>Make a fossil cast</t>
        </r>
      </text>
    </comment>
    <comment ref="C78" authorId="0" shapeId="0">
      <text>
        <r>
          <rPr>
            <sz val="9"/>
            <color indexed="81"/>
            <rFont val="Tahoma"/>
            <family val="2"/>
          </rPr>
          <t>Make a dinosaur dig</t>
        </r>
      </text>
    </comment>
    <comment ref="C79" authorId="0" shapeId="0">
      <text>
        <r>
          <rPr>
            <sz val="9"/>
            <color indexed="81"/>
            <rFont val="Tahoma"/>
            <family val="2"/>
          </rPr>
          <t>Make edible fossil layers. Explain how this snack is a good model for the formation of fossils</t>
        </r>
      </text>
    </comment>
    <comment ref="C82" authorId="0" shapeId="0">
      <text>
        <r>
          <rPr>
            <sz val="9"/>
            <color indexed="81"/>
            <rFont val="Tahoma"/>
            <family val="2"/>
          </rPr>
          <t>Using a map of your city or town, locate where you live</t>
        </r>
      </text>
    </comment>
    <comment ref="C83" authorId="0" shapeId="0">
      <text>
        <r>
          <rPr>
            <sz val="9"/>
            <color indexed="81"/>
            <rFont val="Tahoma"/>
            <family val="2"/>
          </rPr>
          <t>Draw a map for a friend so he or she can locate your home, a park, a school, or other locations in your neighborhood. Use symbols to show parks, buildings, trees, and water. You can invent your own symbols. Be sure to include a key so your symbols can be identified</t>
        </r>
      </text>
    </comment>
    <comment ref="C84" authorId="0" shapeId="0">
      <text>
        <r>
          <rPr>
            <sz val="9"/>
            <color indexed="81"/>
            <rFont val="Tahoma"/>
            <family val="2"/>
          </rPr>
          <t>Identify what a compass rose is and where it is on the map</t>
        </r>
      </text>
    </comment>
    <comment ref="C85" authorId="0" shapeId="0">
      <text>
        <r>
          <rPr>
            <sz val="9"/>
            <color indexed="81"/>
            <rFont val="Tahoma"/>
            <family val="2"/>
          </rPr>
          <t>Use a compass to identify which direction is north. Show how to determine which way is south, east, and west</t>
        </r>
      </text>
    </comment>
    <comment ref="C86" authorId="0" shapeId="0">
      <text>
        <r>
          <rPr>
            <sz val="9"/>
            <color indexed="81"/>
            <rFont val="Tahoma"/>
            <family val="2"/>
          </rPr>
          <t>Go on a scavenger hunt using a compass, and locate an object with a compass</t>
        </r>
      </text>
    </comment>
    <comment ref="C87" authorId="0" shapeId="0">
      <text>
        <r>
          <rPr>
            <sz val="9"/>
            <color indexed="81"/>
            <rFont val="Tahoma"/>
            <family val="2"/>
          </rPr>
          <t>Using a map and compass, go on a hike with your den or family</t>
        </r>
      </text>
    </comment>
    <comment ref="C90" authorId="0" shapeId="0">
      <text>
        <r>
          <rPr>
            <sz val="9"/>
            <color indexed="81"/>
            <rFont val="Tahoma"/>
            <family val="2"/>
          </rPr>
          <t>Wash your hands while singing the “germ song.”</t>
        </r>
      </text>
    </comment>
    <comment ref="C91" authorId="0" shapeId="0">
      <text>
        <r>
          <rPr>
            <sz val="9"/>
            <color indexed="81"/>
            <rFont val="Tahoma"/>
            <family val="2"/>
          </rPr>
          <t>Play Germ Magnet with your den. Wash your hands again afterward</t>
        </r>
      </text>
    </comment>
    <comment ref="C92" authorId="0" shapeId="0">
      <text>
        <r>
          <rPr>
            <sz val="9"/>
            <color indexed="81"/>
            <rFont val="Tahoma"/>
            <family val="2"/>
          </rPr>
          <t>Conduct the sneeze demonstration</t>
        </r>
      </text>
    </comment>
    <comment ref="C93" authorId="0" shapeId="0">
      <text>
        <r>
          <rPr>
            <sz val="9"/>
            <color indexed="81"/>
            <rFont val="Tahoma"/>
            <family val="2"/>
          </rPr>
          <t>Conduct the mucus demonstration with your den</t>
        </r>
      </text>
    </comment>
    <comment ref="C94" authorId="0" shapeId="0">
      <text>
        <r>
          <rPr>
            <sz val="9"/>
            <color indexed="81"/>
            <rFont val="Tahoma"/>
            <family val="2"/>
          </rPr>
          <t>Grow a mold culture. Show what formed at a den or pack meeting</t>
        </r>
      </text>
    </comment>
    <comment ref="C95" authorId="0" shapeId="0">
      <text>
        <r>
          <rPr>
            <sz val="9"/>
            <color indexed="81"/>
            <rFont val="Tahoma"/>
            <family val="2"/>
          </rPr>
          <t>Make a clean room chart</t>
        </r>
      </text>
    </comment>
    <comment ref="C98" authorId="0" shapeId="0">
      <text>
        <r>
          <rPr>
            <sz val="9"/>
            <color indexed="81"/>
            <rFont val="Tahoma"/>
            <family val="2"/>
          </rPr>
          <t>Select a seed, and plant it in a small container. Care for it for 30 days. Take a picture or make a drawing of your plant once each week to share with your den</t>
        </r>
      </text>
    </comment>
    <comment ref="C99" authorId="0" shapeId="0">
      <text>
        <r>
          <rPr>
            <sz val="9"/>
            <color indexed="81"/>
            <rFont val="Tahoma"/>
            <family val="2"/>
          </rPr>
          <t>Find out the growing zone for your area, and share the types of plants that will grow best in your zone</t>
        </r>
      </text>
    </comment>
    <comment ref="C100" authorId="0" shapeId="0">
      <text>
        <r>
          <rPr>
            <sz val="9"/>
            <color indexed="81"/>
            <rFont val="Tahoma"/>
            <family val="2"/>
          </rPr>
          <t>Visit or research a botanical or community garden in your area, and learn about two of the plants that grow there. Share what you have learned with your den</t>
        </r>
      </text>
    </comment>
    <comment ref="C101" authorId="0" shapeId="0">
      <text>
        <r>
          <rPr>
            <sz val="9"/>
            <color indexed="81"/>
            <rFont val="Tahoma"/>
            <family val="2"/>
          </rPr>
          <t>Make a terrarium</t>
        </r>
      </text>
    </comment>
    <comment ref="C102" authorId="0" shapeId="0">
      <text>
        <r>
          <rPr>
            <sz val="9"/>
            <color indexed="81"/>
            <rFont val="Tahoma"/>
            <family val="2"/>
          </rPr>
          <t>Using a seed tray, grow a garden inside your home. Keep a journal of its progress for 30 days. Share the results with your den</t>
        </r>
      </text>
    </comment>
    <comment ref="C103" authorId="0" shapeId="0">
      <text>
        <r>
          <rPr>
            <sz val="9"/>
            <color indexed="81"/>
            <rFont val="Tahoma"/>
            <family val="2"/>
          </rPr>
          <t>Grow a sweet potato plant in water. Keep a journal of its growth for two weeks. Share it with your den</t>
        </r>
      </text>
    </comment>
    <comment ref="C106" authorId="0" shapeId="0">
      <text>
        <r>
          <rPr>
            <sz val="9"/>
            <color indexed="81"/>
            <rFont val="Tahoma"/>
            <family val="2"/>
          </rPr>
          <t>Talk with your family and den about what it means to you to be a hero. Share the name of someone you believe is a hero. Explain what it is that makes that person a hero</t>
        </r>
      </text>
    </comment>
    <comment ref="C107" authorId="0" shapeId="0">
      <text>
        <r>
          <rPr>
            <sz val="9"/>
            <color indexed="81"/>
            <rFont val="Tahoma"/>
            <family val="2"/>
          </rPr>
          <t>Visit a community agency where you will find many heroes. While there, find out what they do. Share what you learned with your den</t>
        </r>
      </text>
    </comment>
    <comment ref="C108" authorId="0" shapeId="0">
      <text>
        <r>
          <rPr>
            <sz val="9"/>
            <color indexed="81"/>
            <rFont val="Tahoma"/>
            <family val="2"/>
          </rPr>
          <t>With the help of a family member, interview one of your heroes, and share what you learn with your den. Tell why you think this person is a hero</t>
        </r>
      </text>
    </comment>
    <comment ref="C109" authorId="0" shapeId="0">
      <text>
        <r>
          <rPr>
            <sz val="9"/>
            <color indexed="81"/>
            <rFont val="Tahoma"/>
            <family val="2"/>
          </rPr>
          <t>As a den or family, honor a serviceman or servicewoman by sending a care package along with a note thanking them for their service</t>
        </r>
      </text>
    </comment>
    <comment ref="C110" authorId="0" shapeId="0">
      <text>
        <r>
          <rPr>
            <sz val="9"/>
            <color indexed="81"/>
            <rFont val="Tahoma"/>
            <family val="2"/>
          </rPr>
          <t>With your family or den, find out about animals that are trained to help others in your community</t>
        </r>
      </text>
    </comment>
    <comment ref="C111" authorId="0" shapeId="0">
      <text>
        <r>
          <rPr>
            <sz val="9"/>
            <color indexed="81"/>
            <rFont val="Tahoma"/>
            <family val="2"/>
          </rPr>
          <t>Participate in or create an event that celebrates your hometown hero(es)</t>
        </r>
      </text>
    </comment>
    <comment ref="C114" authorId="0" shapeId="0">
      <text>
        <r>
          <rPr>
            <sz val="9"/>
            <color indexed="81"/>
            <rFont val="Tahoma"/>
            <family val="2"/>
          </rPr>
          <t>Create and fly three different types of paper airplanes. Before launching them, record which one you believe will travel the farthest and what property of the plane leads you to make that prediction</t>
        </r>
      </text>
    </comment>
    <comment ref="C115" authorId="0" shapeId="0">
      <text>
        <r>
          <rPr>
            <sz val="9"/>
            <color indexed="81"/>
            <rFont val="Tahoma"/>
            <family val="2"/>
          </rPr>
          <t>Make a paper airplane catapult. Before launching a plane, record how far you believe it will travel and explain what information you used to make this prediction. After you make your prediction, launch the plane and measure how far it flies</t>
        </r>
      </text>
    </comment>
    <comment ref="C116" authorId="0" shapeId="0">
      <text>
        <r>
          <rPr>
            <sz val="9"/>
            <color indexed="81"/>
            <rFont val="Tahoma"/>
            <family val="2"/>
          </rPr>
          <t>Make two different boats and sail them</t>
        </r>
      </text>
    </comment>
    <comment ref="C117" authorId="0" shapeId="0">
      <text>
        <r>
          <rPr>
            <sz val="9"/>
            <color indexed="81"/>
            <rFont val="Tahoma"/>
            <family val="2"/>
          </rPr>
          <t>Create a car that moves under its own power</t>
        </r>
      </text>
    </comment>
    <comment ref="C120" authorId="0" shapeId="0">
      <text>
        <r>
          <rPr>
            <sz val="9"/>
            <color indexed="81"/>
            <rFont val="Tahoma"/>
            <family val="2"/>
          </rPr>
          <t>Talk with your family and den about what it means to be physically fit. Share ideas of what you can do to stay in shape</t>
        </r>
      </text>
    </comment>
    <comment ref="C121" authorId="0" shapeId="0">
      <text>
        <r>
          <rPr>
            <sz val="9"/>
            <color indexed="81"/>
            <rFont val="Tahoma"/>
            <family val="2"/>
          </rPr>
          <t>With your den, talk about why it is important to stretch before and after exercising. Demonstrate proper warm-up movements and stretches before and after each activity you do that involves action</t>
        </r>
      </text>
    </comment>
    <comment ref="C122" authorId="0" shapeId="0">
      <text>
        <r>
          <rPr>
            <sz val="9"/>
            <color indexed="81"/>
            <rFont val="Tahoma"/>
            <family val="2"/>
          </rPr>
          <t>Select at least two physical fitness skills and practice them daily. See if you can improve over a two-week period</t>
        </r>
      </text>
    </comment>
    <comment ref="C123" authorId="0" shapeId="0">
      <text>
        <r>
          <rPr>
            <sz val="9"/>
            <color indexed="81"/>
            <rFont val="Tahoma"/>
            <family val="2"/>
          </rPr>
          <t>With your family or your den, talk about what it means to be a member of a team. Working together, make a list of team sports, and talk about how the team works together to be successful. Choose one and play for 30 minutes</t>
        </r>
      </text>
    </comment>
    <comment ref="C124" authorId="0" shapeId="0">
      <text>
        <r>
          <rPr>
            <sz val="9"/>
            <color indexed="81"/>
            <rFont val="Tahoma"/>
            <family val="2"/>
          </rPr>
          <t>With your den, talk about sportsmanship and what it means to be a good sport while playing a game or a sport. Share with your den how you were a good sport or demonstrated good sportsmanship in requirement 4</t>
        </r>
      </text>
    </comment>
    <comment ref="C125" authorId="0" shapeId="0">
      <text>
        <r>
          <rPr>
            <sz val="9"/>
            <color indexed="81"/>
            <rFont val="Tahoma"/>
            <family val="2"/>
          </rPr>
          <t>Visit a sporting event with your family or your den. Look for ways the team works together.
Share your visit with your den</t>
        </r>
      </text>
    </comment>
    <comment ref="C126" authorId="0" shapeId="0">
      <text>
        <r>
          <rPr>
            <sz val="9"/>
            <color indexed="81"/>
            <rFont val="Tahoma"/>
            <family val="2"/>
          </rPr>
          <t>With your den, develop an obstacle course that involves five different movements. Run the course two times and see if your time improves</t>
        </r>
      </text>
    </comment>
    <comment ref="C129" authorId="0" shapeId="0">
      <text>
        <r>
          <rPr>
            <sz val="9"/>
            <color indexed="81"/>
            <rFont val="Tahoma"/>
            <family val="2"/>
          </rPr>
          <t>Demonstrate how the water in your community can become polluted</t>
        </r>
      </text>
    </comment>
    <comment ref="C130" authorId="0" shapeId="0">
      <text>
        <r>
          <rPr>
            <sz val="9"/>
            <color indexed="81"/>
            <rFont val="Tahoma"/>
            <family val="2"/>
          </rPr>
          <t>Explain one way that you can help conserve water in your home</t>
        </r>
      </text>
    </comment>
    <comment ref="C131" authorId="0" shapeId="0">
      <text>
        <r>
          <rPr>
            <sz val="9"/>
            <color indexed="81"/>
            <rFont val="Tahoma"/>
            <family val="2"/>
          </rPr>
          <t>Explain to your den leader why swimming is good exercise</t>
        </r>
      </text>
    </comment>
    <comment ref="C132" authorId="0" shapeId="0">
      <text>
        <r>
          <rPr>
            <sz val="9"/>
            <color indexed="81"/>
            <rFont val="Tahoma"/>
            <family val="2"/>
          </rPr>
          <t>Explain the safety rules that you need to follow before participating in swimming or boating</t>
        </r>
      </text>
    </comment>
    <comment ref="C133" authorId="0" shapeId="0">
      <text>
        <r>
          <rPr>
            <sz val="9"/>
            <color indexed="81"/>
            <rFont val="Tahoma"/>
            <family val="2"/>
          </rPr>
          <t>Visit a local pool or public swimming area with your family or Wolf den. With qualified supervision, jump into water that is at least chest-high, and swim 25 feet or more</t>
        </r>
      </text>
    </comment>
  </commentList>
</comments>
</file>

<file path=xl/comments4.xml><?xml version="1.0" encoding="utf-8"?>
<comments xmlns="http://schemas.openxmlformats.org/spreadsheetml/2006/main">
  <authors>
    <author>Oradat, Chris A</author>
  </authors>
  <commentList>
    <comment ref="C6" authorId="0" shapeId="0">
      <text>
        <r>
          <rPr>
            <sz val="9"/>
            <color indexed="81"/>
            <rFont val="Tahoma"/>
            <family val="2"/>
          </rPr>
          <t>Create a checklist to keep your home safe</t>
        </r>
      </text>
    </comment>
    <comment ref="C7" authorId="0" shapeId="0">
      <text>
        <r>
          <rPr>
            <sz val="9"/>
            <color indexed="81"/>
            <rFont val="Tahoma"/>
            <family val="2"/>
          </rPr>
          <t>Discuss a family emergency plan with the family</t>
        </r>
      </text>
    </comment>
    <comment ref="C8" authorId="0" shapeId="0">
      <text>
        <r>
          <rPr>
            <sz val="9"/>
            <color indexed="81"/>
            <rFont val="Tahoma"/>
            <family val="2"/>
          </rPr>
          <t>Create, plan, and practice summoning help during an emergency</t>
        </r>
      </text>
    </comment>
    <comment ref="C9" authorId="0" shapeId="0">
      <text>
        <r>
          <rPr>
            <sz val="9"/>
            <color indexed="81"/>
            <rFont val="Tahoma"/>
            <family val="2"/>
          </rPr>
          <t>Learn emergency skills and care for choking, wounds, nosebleeds, falls, and animal bites. The emergency skills should include responses for fire safety, poisoning, water accidents, substance abuse, and more</t>
        </r>
      </text>
    </comment>
    <comment ref="C10" authorId="0" shapeId="0">
      <text>
        <r>
          <rPr>
            <sz val="9"/>
            <color indexed="81"/>
            <rFont val="Tahoma"/>
            <family val="2"/>
          </rPr>
          <t>Join a safe kids program such as the McGruff Child Identification program. Put on a training program for your family or den on stranger awareness, Internet safety, or safety at home.</t>
        </r>
      </text>
    </comment>
    <comment ref="C11" authorId="0" shapeId="0">
      <text>
        <r>
          <rPr>
            <sz val="9"/>
            <color indexed="81"/>
            <rFont val="Tahoma"/>
            <family val="2"/>
          </rPr>
          <t>Make a small display or give a presentation for your family or den on what you have learned about preparing for emergencies.</t>
        </r>
      </text>
    </comment>
    <comment ref="C17" authorId="0" shapeId="0">
      <text>
        <r>
          <rPr>
            <sz val="9"/>
            <color indexed="81"/>
            <rFont val="Tahoma"/>
            <family val="2"/>
          </rPr>
          <t>Participate in a nature hike in your local area.  This can be on an organized, marked trail,  or just a hike to observe nature in your area.</t>
        </r>
      </text>
    </comment>
    <comment ref="C18" authorId="0" shapeId="0">
      <text>
        <r>
          <rPr>
            <sz val="9"/>
            <color indexed="81"/>
            <rFont val="Tahoma"/>
            <family val="2"/>
          </rPr>
          <t>Participate in an outdoor activity such as a picnic or a fun day in a park.</t>
        </r>
      </text>
    </comment>
    <comment ref="C19" authorId="0" shapeId="0">
      <text>
        <r>
          <rPr>
            <sz val="9"/>
            <color indexed="81"/>
            <rFont val="Tahoma"/>
            <family val="2"/>
          </rPr>
          <t>Explain the buddy system, and tell what to do if lost. Explain the importance of
cooperation.</t>
        </r>
      </text>
    </comment>
    <comment ref="C20" authorId="0" shapeId="0">
      <text>
        <r>
          <rPr>
            <sz val="9"/>
            <color indexed="81"/>
            <rFont val="Tahoma"/>
            <family val="2"/>
          </rPr>
          <t>Attend a pack overnighter. Be responsible by being prepared for the event.</t>
        </r>
      </text>
    </comment>
    <comment ref="C21" authorId="0" shapeId="0">
      <text>
        <r>
          <rPr>
            <sz val="9"/>
            <color indexed="81"/>
            <rFont val="Tahoma"/>
            <family val="2"/>
          </rPr>
          <t>Complete an outdoor service project in your community.</t>
        </r>
      </text>
    </comment>
    <comment ref="C22" authorId="0" shapeId="0">
      <text>
        <r>
          <rPr>
            <sz val="9"/>
            <color indexed="81"/>
            <rFont val="Tahoma"/>
            <family val="2"/>
          </rPr>
          <t>Complete a nature / conservation project in your area.  This project should involve improving, beautifying, or supporting natural habitats.  Discuss how this project helped you to respect nature.</t>
        </r>
      </text>
    </comment>
    <comment ref="C23" authorId="0" shapeId="0">
      <text>
        <r>
          <rPr>
            <sz val="9"/>
            <color indexed="81"/>
            <rFont val="Tahoma"/>
            <family val="2"/>
          </rPr>
          <t>Participate in your pack's earning the Summertime Pack Award.</t>
        </r>
      </text>
    </comment>
    <comment ref="C24" authorId="0" shapeId="0">
      <text>
        <r>
          <rPr>
            <sz val="9"/>
            <color indexed="81"/>
            <rFont val="Tahoma"/>
            <family val="2"/>
          </rPr>
          <t>Participate in a nature observation activity.  Describe or illustrate and display your observations at a den or pack meeting.</t>
        </r>
      </text>
    </comment>
    <comment ref="C25" authorId="0" shapeId="0">
      <text>
        <r>
          <rPr>
            <sz val="9"/>
            <color indexed="81"/>
            <rFont val="Tahoma"/>
            <family val="2"/>
          </rPr>
          <t>Participate in an outdoor aquatics activity.  This can be an organized swim meet or just a den, pack, or family swim.</t>
        </r>
      </text>
    </comment>
    <comment ref="C26" authorId="0" shapeId="0">
      <text>
        <r>
          <rPr>
            <sz val="9"/>
            <color indexed="81"/>
            <rFont val="Tahoma"/>
            <family val="2"/>
          </rPr>
          <t>Participate in an outdoor campfire program.  Perform in a skit, sing a song, or take part in a ceremony.</t>
        </r>
      </text>
    </comment>
    <comment ref="C27" authorId="0" shapeId="0">
      <text>
        <r>
          <rPr>
            <sz val="9"/>
            <color indexed="81"/>
            <rFont val="Tahoma"/>
            <family val="2"/>
          </rPr>
          <t>Participate in an outdoor sporting event.</t>
        </r>
      </text>
    </comment>
    <comment ref="C28" authorId="0" shapeId="0">
      <text>
        <r>
          <rPr>
            <sz val="9"/>
            <color indexed="81"/>
            <rFont val="Tahoma"/>
            <family val="2"/>
          </rPr>
          <t>Participate in an outdoor Scouts Own or other worship service.</t>
        </r>
      </text>
    </comment>
    <comment ref="C29" authorId="0" shapeId="0">
      <text>
        <r>
          <rPr>
            <sz val="9"/>
            <color indexed="81"/>
            <rFont val="Tahoma"/>
            <family val="2"/>
          </rPr>
          <t>Explore a local city, county, state, or national park.  Discuss with your den how a good citizen obeys park rules.</t>
        </r>
      </text>
    </comment>
    <comment ref="C30" authorId="0" shapeId="0">
      <text>
        <r>
          <rPr>
            <sz val="9"/>
            <color indexed="81"/>
            <rFont val="Tahoma"/>
            <family val="2"/>
          </rPr>
          <t>Invent an outside game, and play it outside with friends for 30 minutes.</t>
        </r>
      </text>
    </comment>
    <comment ref="C34" authorId="0" shapeId="0">
      <text>
        <r>
          <rPr>
            <sz val="9"/>
            <color indexed="81"/>
            <rFont val="Tahoma"/>
            <family val="2"/>
          </rPr>
          <t xml:space="preserve">Complete either </t>
        </r>
        <r>
          <rPr>
            <b/>
            <sz val="9"/>
            <color indexed="81"/>
            <rFont val="Tahoma"/>
            <family val="2"/>
          </rPr>
          <t>Bear Goes Fishing</t>
        </r>
        <r>
          <rPr>
            <sz val="9"/>
            <color indexed="81"/>
            <rFont val="Tahoma"/>
            <family val="2"/>
          </rPr>
          <t xml:space="preserve"> or </t>
        </r>
        <r>
          <rPr>
            <b/>
            <sz val="9"/>
            <color indexed="81"/>
            <rFont val="Tahoma"/>
            <family val="2"/>
          </rPr>
          <t>Critter Care</t>
        </r>
      </text>
    </comment>
    <comment ref="C35" authorId="0" shapeId="0">
      <text>
        <r>
          <rPr>
            <sz val="9"/>
            <color indexed="81"/>
            <rFont val="Tahoma"/>
            <family val="2"/>
          </rPr>
          <t xml:space="preserve">Complete </t>
        </r>
        <r>
          <rPr>
            <b/>
            <sz val="9"/>
            <color indexed="81"/>
            <rFont val="Tahoma"/>
            <family val="2"/>
          </rPr>
          <t>Baloo the Builder</t>
        </r>
        <r>
          <rPr>
            <sz val="9"/>
            <color indexed="81"/>
            <rFont val="Tahoma"/>
            <family val="2"/>
          </rPr>
          <t xml:space="preserve"> requirement #3 by building either a bird house or bird feeder.</t>
        </r>
      </text>
    </comment>
  </commentList>
</comments>
</file>

<file path=xl/comments5.xml><?xml version="1.0" encoding="utf-8"?>
<comments xmlns="http://schemas.openxmlformats.org/spreadsheetml/2006/main">
  <authors>
    <author>Oradat, Chris A</author>
    <author>Chris Oradat</author>
  </authors>
  <commentList>
    <comment ref="C6" authorId="0" shapeId="0">
      <text>
        <r>
          <rPr>
            <sz val="9"/>
            <color indexed="81"/>
            <rFont val="Tahoma"/>
            <family val="2"/>
          </rPr>
          <t xml:space="preserve">Do either a combination of reading and watching (about one hour total) about anything related to science, just read, or just watch an episode or episodes of a show about anything related to science. </t>
        </r>
      </text>
    </comment>
    <comment ref="C7" authorId="0" shapeId="0">
      <text>
        <r>
          <rPr>
            <sz val="9"/>
            <color indexed="81"/>
            <rFont val="Tahoma"/>
            <family val="2"/>
          </rPr>
          <t>Make a list of at least two questions or ideas from what you watched/read</t>
        </r>
      </text>
    </comment>
    <comment ref="C8" authorId="0" shapeId="0">
      <text>
        <r>
          <rPr>
            <sz val="9"/>
            <color indexed="81"/>
            <rFont val="Tahoma"/>
            <family val="2"/>
          </rPr>
          <t>Discuss two of the questions or ideas with your counselor.</t>
        </r>
      </text>
    </comment>
    <comment ref="C9"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Adventure in Coins
Collections and Hobbies
Digging in the Past
Germs Alive!
Grow Someting</t>
        </r>
      </text>
    </comment>
    <comment ref="C10" authorId="0" shapeId="0">
      <text>
        <r>
          <rPr>
            <sz val="9"/>
            <color indexed="81"/>
            <rFont val="Tahoma"/>
            <family val="2"/>
          </rPr>
          <t>With your counselor, choose a question you would like to investigate.
Here are some examples only (you may get other ideas from your adventure activities):
1) Why do rockets have fins? Is there any connection between the feathers on arrows and fins on rockets?
2) Why do some cars have spoilers? How do spoilers work?
3) If there is a creek or stream in your neighborhood, where does it go? Does your stream flow to the Atlantic or the Pacific ocean?
4) Is the creek or stream in your neighborhood or park polluted?
5) What other activity can you think of that involves some kind of scientific questions or investigation?</t>
        </r>
      </text>
    </comment>
    <comment ref="C11" authorId="0" shapeId="0">
      <text>
        <r>
          <rPr>
            <sz val="9"/>
            <color indexed="81"/>
            <rFont val="Tahoma"/>
            <family val="2"/>
          </rPr>
          <t>With your counselor, use the scientific method/process to investigate your question. Keep records of your question, the information you found, how you investigated, and what you found out about your question.</t>
        </r>
      </text>
    </comment>
    <comment ref="C12" authorId="0" shapeId="0">
      <text>
        <r>
          <rPr>
            <sz val="9"/>
            <color indexed="81"/>
            <rFont val="Tahoma"/>
            <family val="2"/>
          </rPr>
          <t>Discuss your investigation and findings with your counselor.</t>
        </r>
      </text>
    </comment>
    <comment ref="C13" authorId="0" shapeId="0">
      <text>
        <r>
          <rPr>
            <sz val="9"/>
            <color indexed="81"/>
            <rFont val="Tahoma"/>
            <family val="2"/>
          </rPr>
          <t>Visit a place where science is being done, used, or explained, such as one of the following: zoo, aquarium, water treatment plant, observatory, science museum, weather station, fish hatchery, or any other location where science is being done, used, or explained.</t>
        </r>
      </text>
    </comment>
    <comment ref="C14" authorId="0" shapeId="0">
      <text>
        <r>
          <rPr>
            <sz val="9"/>
            <color indexed="81"/>
            <rFont val="Tahoma"/>
            <family val="2"/>
          </rPr>
          <t>During your visit, talk to someone in charge about science.</t>
        </r>
      </text>
    </comment>
    <comment ref="C15" authorId="0" shapeId="0">
      <text>
        <r>
          <rPr>
            <sz val="9"/>
            <color indexed="81"/>
            <rFont val="Tahoma"/>
            <family val="2"/>
          </rPr>
          <t>Discuss with your counselor the science done, used, or explained at the place you visited.</t>
        </r>
      </text>
    </comment>
    <comment ref="C16" authorId="0" shapeId="0">
      <text>
        <r>
          <rPr>
            <sz val="9"/>
            <color indexed="81"/>
            <rFont val="Tahoma"/>
            <family val="2"/>
          </rPr>
          <t>Discuss with your counselor how science affects your everyday life.</t>
        </r>
      </text>
    </comment>
    <comment ref="C19" authorId="0" shapeId="0">
      <text>
        <r>
          <rPr>
            <sz val="9"/>
            <color indexed="81"/>
            <rFont val="Tahoma"/>
            <family val="2"/>
          </rPr>
          <t xml:space="preserve">Do either a combination of reading and watching (about one hour total) about anything related to the Earth, the weather, geology, volcanoes, or oceanography. You may also read, or just watch an episode or episodes of a show about anything related to the Earth, the weather, geology, volcanoes, or oceanography </t>
        </r>
      </text>
    </comment>
    <comment ref="C20" authorId="0" shapeId="0">
      <text>
        <r>
          <rPr>
            <sz val="9"/>
            <color indexed="81"/>
            <rFont val="Tahoma"/>
            <family val="2"/>
          </rPr>
          <t>Make a list of at least two questions or ideas from what you watched/read</t>
        </r>
      </text>
    </comment>
    <comment ref="C21" authorId="0" shapeId="0">
      <text>
        <r>
          <rPr>
            <sz val="9"/>
            <color indexed="81"/>
            <rFont val="Tahoma"/>
            <family val="2"/>
          </rPr>
          <t>Discuss two of the questions or ideas with your counselor.</t>
        </r>
      </text>
    </comment>
    <comment ref="C22"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Collections and Hobbies
Digging in the Past
Grow Something</t>
        </r>
      </text>
    </comment>
    <comment ref="C27" authorId="1" shapeId="0">
      <text>
        <r>
          <rPr>
            <sz val="9"/>
            <color indexed="81"/>
            <rFont val="Tahoma"/>
            <family val="2"/>
          </rPr>
          <t>Build or draw a volcano model. If you build a working model, make sure you follow all safety precautions including wearing protective glasses for your volcano’s eruption. If you draw a volcano, be sure to draw a cross section and explain the characteristics of different types of volcanoes.</t>
        </r>
      </text>
    </comment>
    <comment ref="C28" authorId="0" shapeId="0">
      <text>
        <r>
          <rPr>
            <sz val="9"/>
            <color indexed="81"/>
            <rFont val="Tahoma"/>
            <family val="2"/>
          </rPr>
          <t>Share your model and what you have learned with your counselor.</t>
        </r>
      </text>
    </comment>
    <comment ref="C29" authorId="0" shapeId="0">
      <text>
        <r>
          <rPr>
            <sz val="9"/>
            <color indexed="81"/>
            <rFont val="Tahoma"/>
            <family val="2"/>
          </rPr>
          <t>What minerals are common in your state? Make a collection of three to five common minerals and explain how they are used.</t>
        </r>
      </text>
    </comment>
    <comment ref="C30" authorId="0" shapeId="0">
      <text>
        <r>
          <rPr>
            <sz val="9"/>
            <color indexed="81"/>
            <rFont val="Tahoma"/>
            <family val="2"/>
          </rPr>
          <t>Are these minerals found in sedimentary, igneous, or metamorphic rocks?</t>
        </r>
      </text>
    </comment>
    <comment ref="C31" authorId="0" shapeId="0">
      <text>
        <r>
          <rPr>
            <sz val="9"/>
            <color indexed="81"/>
            <rFont val="Tahoma"/>
            <family val="2"/>
          </rPr>
          <t>Explain or demonstrate the difference in formation of the three major types of rocks. Which types of rocks are common in your area?</t>
        </r>
      </text>
    </comment>
    <comment ref="C32" authorId="0" shapeId="0">
      <text>
        <r>
          <rPr>
            <sz val="9"/>
            <color indexed="81"/>
            <rFont val="Tahoma"/>
            <family val="2"/>
          </rPr>
          <t xml:space="preserve">Share your collection and what you have learned with your counselor. </t>
        </r>
      </text>
    </comment>
    <comment ref="C33" authorId="0" shapeId="0">
      <text>
        <r>
          <rPr>
            <sz val="9"/>
            <color indexed="81"/>
            <rFont val="Tahoma"/>
            <family val="2"/>
          </rPr>
          <t>Make three weather instruments out of materials around your home. (Examples include a rain gauge, weather vane, barometer, anemometer, and weather journal.) Use these and another method that is readily available (i.e., thermometer, eyes, older person’s joints, etc.) for a total of four methods to monitor and predict the weather for one week. Keep a log of your findings. Which instrument provided the most accurate information?</t>
        </r>
      </text>
    </comment>
    <comment ref="C34" authorId="0" shapeId="0">
      <text>
        <r>
          <rPr>
            <sz val="9"/>
            <color indexed="81"/>
            <rFont val="Tahoma"/>
            <family val="2"/>
          </rPr>
          <t>Keep a weather journal for a week. Include your predictions and the predictions of a local meteorologist. Do your predictions match those of the local meteorologist? Do your predictions match the weather that occurred? How can the predictions become more accurate?</t>
        </r>
      </text>
    </comment>
    <comment ref="C36" authorId="0" shapeId="0">
      <text>
        <r>
          <rPr>
            <sz val="9"/>
            <color indexed="81"/>
            <rFont val="Tahoma"/>
            <family val="2"/>
          </rPr>
          <t>Choose TWO of the following animal habitats and complete the activity and questions. At least one habitat should be close to your home (within 50 miles). Visit at least one of the habitats. Once you have completed the activity and questions, discuss the habitats and the activities with your counselor:</t>
        </r>
      </text>
    </comment>
    <comment ref="C37" authorId="0" shapeId="0">
      <text>
        <r>
          <rPr>
            <sz val="9"/>
            <color indexed="81"/>
            <rFont val="Tahoma"/>
            <family val="2"/>
          </rPr>
          <t>Draw or model a food web with at least five consumers and two producers that live in the prairie habitat. What is the difference between consumers and producers? Predators and prey? What would happen if one of the animals in the food web disappeared?</t>
        </r>
      </text>
    </comment>
    <comment ref="C38" authorId="0" shapeId="0">
      <text>
        <r>
          <rPr>
            <sz val="9"/>
            <color indexed="81"/>
            <rFont val="Tahoma"/>
            <family val="2"/>
          </rPr>
          <t>Research the two main categories of trees in the temperate forest (coniferous and deciduous). Why are their leaves different? How are their seeds different? Put a twig from a coniferous tree (cone-bearing tree with needles) in a cup of water and tightly fasten a clear plastic bag around the needles. Put a twig from a deciduous tree (leafy tree that loses its leaves in the fall) in a cup of water and tightly fasten a clear plastic bag around the leaves. Observe what happens and draw pictures of your observations. Think of an explanation for what occurred and discuss your explanation with your counselor.</t>
        </r>
      </text>
    </comment>
    <comment ref="C39" authorId="0" shapeId="0">
      <text>
        <r>
          <rPr>
            <sz val="9"/>
            <color indexed="81"/>
            <rFont val="Tahoma"/>
            <family val="2"/>
          </rPr>
          <t>With a parent’s permission and guidance, visit an aquatic habitat near your home. Examples include a stream, river, lake, pond, ocean, and wetland (a marsh or swamp). Draw or photograph the area. What are the most common types of plants growing there? What animals did you see? Did you see, hear, or smell any evidence of other animals? (Your evidence might include things like bird calls, splashes of fish or frogs jumping, tracks, feathers, or bones.) How do aquatic ecosystems affect your life? How have humans affected the ecosystem? (Look for signs of humans such as trash and bridges or walkways.) How do you think humans have affected the ecosystem in ways you cannot see? (Think about fertilizer and pesticides washing off your lawn and flowing into a stream. How would this affect creatures that live in the water?) What can you do to improve the quality of the ecosystem?</t>
        </r>
      </text>
    </comment>
    <comment ref="C40" authorId="0" shapeId="0">
      <text>
        <r>
          <rPr>
            <sz val="9"/>
            <color indexed="81"/>
            <rFont val="Tahoma"/>
            <family val="2"/>
          </rPr>
          <t>Describe the three main levels of the rain forest (canopy, understory, and forest floor). Make a drawing or model showing examples of animals and plants that live at each level. Choose an animal or plant from each level and explain how it is adapted to its particular place in the rain forest.</t>
        </r>
      </text>
    </comment>
    <comment ref="C41" authorId="0" shapeId="0">
      <text>
        <r>
          <rPr>
            <sz val="9"/>
            <color indexed="81"/>
            <rFont val="Tahoma"/>
            <family val="2"/>
          </rPr>
          <t>Choose a desert animal or plant. Make a model of it, draw it, or describe it. Explain how it is particularly well adapted to survive in a place where there is very little water. How would the desert be different if this plant or animal were not there?</t>
        </r>
      </text>
    </comment>
    <comment ref="C42" authorId="0" shapeId="0">
      <text>
        <r>
          <rPr>
            <sz val="9"/>
            <color indexed="81"/>
            <rFont val="Tahoma"/>
            <family val="2"/>
          </rPr>
          <t xml:space="preserve">Research an animal that can be found in the polar ice habitat. Draw or make a model of the animal and name three characteristics that make it well adapted for life in the very cold and snowy environment. </t>
        </r>
      </text>
    </comment>
    <comment ref="C43" authorId="0" shapeId="0">
      <text>
        <r>
          <rPr>
            <sz val="9"/>
            <color indexed="81"/>
            <rFont val="Tahoma"/>
            <family val="2"/>
          </rPr>
          <t>Explain how a tide pool is formed and describe several animals that are found in tide pools. Make a model or draw a diagram of a tide pool at a high intertidal zone and a low intertidal zone. Include animals found in tide pools and explain how they adapt to their constantly changing environment.</t>
        </r>
      </text>
    </comment>
    <comment ref="C45" authorId="0" shapeId="0">
      <text>
        <r>
          <rPr>
            <sz val="9"/>
            <color indexed="81"/>
            <rFont val="Tahoma"/>
            <family val="2"/>
          </rPr>
          <t>Visit a place where earth science is being done, used, explained, or investigated, such as one of the following: cave, quarry or mine, geology museum or the gem or geology section of a museum, gem and mineral show, university geology department, TV or radio station meteorology department, weather station, volcano or volcano research station, or any other location where earth science is being done, used, explained, or investigated.</t>
        </r>
      </text>
    </comment>
    <comment ref="C46" authorId="0" shapeId="0">
      <text>
        <r>
          <rPr>
            <sz val="9"/>
            <color indexed="81"/>
            <rFont val="Tahoma"/>
            <family val="2"/>
          </rPr>
          <t>During your visit, talk to someone in charge about how people at the site use or investigate a particular area of science. How could this investigation make the world better?</t>
        </r>
      </text>
    </comment>
    <comment ref="C47" authorId="0" shapeId="0">
      <text>
        <r>
          <rPr>
            <sz val="9"/>
            <color indexed="81"/>
            <rFont val="Tahoma"/>
            <family val="2"/>
          </rPr>
          <t>Discuss with your counselor the science being done, used, explained, or investigated at the place you visited.</t>
        </r>
      </text>
    </comment>
    <comment ref="C48" authorId="0" shapeId="0">
      <text>
        <r>
          <rPr>
            <sz val="9"/>
            <color indexed="81"/>
            <rFont val="Tahoma"/>
            <family val="2"/>
          </rPr>
          <t>Explore a career associated with earth science. Find out what subjects you would need to study as you get older. What kind of education would you need in the future to help explore Earth? What types of people other than geologists explore Earth? Discuss with your counselor what is needed to have a career in earth science.</t>
        </r>
      </text>
    </comment>
    <comment ref="C51" authorId="0" shapeId="0">
      <text>
        <r>
          <rPr>
            <sz val="9"/>
            <color indexed="81"/>
            <rFont val="Tahoma"/>
            <family val="2"/>
          </rPr>
          <t xml:space="preserve">Do either a combination of reading and watching (about one hour total) about wildlife, endangered species, invasive species, food chains, biodiversity, ecosystems, or wildlife habitats.  You may also just read, or just watch an episode or episodes of a show about wildlife, endangered species, invasive species, food chains, biodiversity, ecosystems, or wildlife habitats. </t>
        </r>
      </text>
    </comment>
    <comment ref="C52" authorId="0" shapeId="0">
      <text>
        <r>
          <rPr>
            <sz val="9"/>
            <color indexed="81"/>
            <rFont val="Tahoma"/>
            <family val="2"/>
          </rPr>
          <t>Make a list of at least two questions or ideas from what you watched/read</t>
        </r>
      </text>
    </comment>
    <comment ref="C53" authorId="0" shapeId="0">
      <text>
        <r>
          <rPr>
            <sz val="9"/>
            <color indexed="81"/>
            <rFont val="Tahoma"/>
            <family val="2"/>
          </rPr>
          <t>Discuss two of the questions or ideas with your counselor.</t>
        </r>
      </text>
    </comment>
    <comment ref="C54"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Digging in the Past
Grow Something
Spirit of the Water</t>
        </r>
      </text>
    </comment>
    <comment ref="C55" authorId="0" shapeId="0">
      <text>
        <r>
          <rPr>
            <sz val="9"/>
            <color indexed="81"/>
            <rFont val="Tahoma"/>
            <family val="2"/>
          </rPr>
          <t>What is wildlife? Wildlife refers to animals that are not normally domesticated (raised by humans).</t>
        </r>
      </text>
    </comment>
    <comment ref="C56" authorId="0" shapeId="0">
      <text>
        <r>
          <rPr>
            <sz val="9"/>
            <color indexed="81"/>
            <rFont val="Tahoma"/>
            <family val="2"/>
          </rPr>
          <t>Explain the relationships among producer, prey, predator, and food chain. (You may draw and label a food chain to help you answer this question.)</t>
        </r>
      </text>
    </comment>
    <comment ref="C57" authorId="0" shapeId="0">
      <text>
        <r>
          <rPr>
            <sz val="9"/>
            <color indexed="81"/>
            <rFont val="Tahoma"/>
            <family val="2"/>
          </rPr>
          <t>Draw (or find) pictures of your favorite native plant, native reptile or fish, native bird, and native mammal that live in an ecosystem near you. Why do you like these? How do they fit into the ecosystem?</t>
        </r>
      </text>
    </comment>
    <comment ref="C60" authorId="0" shapeId="0">
      <text>
        <r>
          <rPr>
            <sz val="9"/>
            <color indexed="81"/>
            <rFont val="Tahoma"/>
            <family val="2"/>
          </rPr>
          <t>Make a list, drawing, or photo collection of three to five animals and plants that are endangered.</t>
        </r>
      </text>
    </comment>
    <comment ref="C61" authorId="0" shapeId="0">
      <text>
        <r>
          <rPr>
            <sz val="9"/>
            <color indexed="81"/>
            <rFont val="Tahoma"/>
            <family val="2"/>
          </rPr>
          <t>Design a display (a poster, PowerPoint presentation, or other type of display) to show at least 10 of the threatened, endangered, or extinct species in your state. (You may use your drawings or photo collection in your display.)</t>
        </r>
      </text>
    </comment>
    <comment ref="C62" authorId="0" shapeId="0">
      <text>
        <r>
          <rPr>
            <sz val="9"/>
            <color indexed="81"/>
            <rFont val="Tahoma"/>
            <family val="2"/>
          </rPr>
          <t>Discuss with your counselor the differences between threatened, endangered, and extinct species. Discuss how threatened animals or plants could become endangered or extinct. How might the loss of these animals or plants affect the ecosystem and food chain? What can be done to preserve these species?</t>
        </r>
      </text>
    </comment>
    <comment ref="C63" authorId="0" shapeId="0">
      <text>
        <r>
          <rPr>
            <sz val="9"/>
            <color indexed="81"/>
            <rFont val="Tahoma"/>
            <family val="2"/>
          </rPr>
          <t>Make a list, drawing, or photo collection of at least five mammals, plants, fish, birds, insects, or any other organisms that are invasive in your state or region of the country.</t>
        </r>
      </text>
    </comment>
    <comment ref="C64" authorId="0" shapeId="0">
      <text>
        <r>
          <rPr>
            <sz val="9"/>
            <color indexed="81"/>
            <rFont val="Tahoma"/>
            <family val="2"/>
          </rPr>
          <t>Design a presentation (a poster, PowerPoint presentation, or other display) including at least one of the invasive species from your list. Explain where they came from, how they got to your area, what damage they are causing, and what is being done to get rid of them. Share your presentation with your counselor and your family or your den.</t>
        </r>
      </text>
    </comment>
    <comment ref="C65" authorId="0" shapeId="0">
      <text>
        <r>
          <rPr>
            <sz val="9"/>
            <color indexed="81"/>
            <rFont val="Tahoma"/>
            <family val="2"/>
          </rPr>
          <t>Discuss with your counselor what an invasive species is, how invasive animals or plants cause problems for native species, and how these invasive species could affect an ecosystem and food chain.</t>
        </r>
      </text>
    </comment>
    <comment ref="C66" authorId="0" shapeId="0">
      <text>
        <r>
          <rPr>
            <sz val="9"/>
            <color indexed="81"/>
            <rFont val="Tahoma"/>
            <family val="2"/>
          </rPr>
          <t>Visit an ecosystem near where you live and investigate the types of animals and plants that live in that ecosystem.</t>
        </r>
      </text>
    </comment>
    <comment ref="C67" authorId="0" shapeId="0">
      <text>
        <r>
          <rPr>
            <sz val="9"/>
            <color indexed="81"/>
            <rFont val="Tahoma"/>
            <family val="2"/>
          </rPr>
          <t>Draw a food web of the animals and plants that live in this ecosystem. Mark the herbivores, omnivores, and carnivores. Include at least one decomposer or scavenger.</t>
        </r>
      </text>
    </comment>
    <comment ref="C68" authorId="0" shapeId="0">
      <text>
        <r>
          <rPr>
            <sz val="9"/>
            <color indexed="81"/>
            <rFont val="Tahoma"/>
            <family val="2"/>
          </rPr>
          <t>Discuss with your counselor (using your food web drawing) how the animals or plants in the food web fit into a food chain. Which animals are predators and which can be prey? How does each plant and animal obtain its energy? Describe the energy source for all the plants and animals.</t>
        </r>
      </text>
    </comment>
    <comment ref="C69" authorId="0" shapeId="0">
      <text>
        <r>
          <rPr>
            <sz val="9"/>
            <color indexed="81"/>
            <rFont val="Tahoma"/>
            <family val="2"/>
          </rPr>
          <t>Create a diorama representing the habitat of this creature. Include representations of everything it needs to survive; its home, nest, or den; and possible threats. You may use a variety of different materials within your diorama (usually constructed in a shoebox or similar container).</t>
        </r>
      </text>
    </comment>
    <comment ref="C70" authorId="0" shapeId="0">
      <text>
        <r>
          <rPr>
            <sz val="9"/>
            <color indexed="81"/>
            <rFont val="Tahoma"/>
            <family val="2"/>
          </rPr>
          <t>Explain to your counselor what your animal must have in its habitat in order to survive.</t>
        </r>
      </text>
    </comment>
    <comment ref="C71" authorId="0" shapeId="0">
      <text>
        <r>
          <rPr>
            <sz val="9"/>
            <color indexed="81"/>
            <rFont val="Tahoma"/>
            <family val="2"/>
          </rPr>
          <t>Make a bird feeder and set it up in a place where you may observe visitors. The feeder could be complex or as simple as a pinecone covered with peanut butter and rolled in birdseed and then tied with a string to an appropriate location, like a tree branch.</t>
        </r>
      </text>
    </comment>
    <comment ref="C72" authorId="0" shapeId="0">
      <text>
        <r>
          <rPr>
            <sz val="9"/>
            <color indexed="81"/>
            <rFont val="Tahoma"/>
            <family val="2"/>
          </rPr>
          <t>Fill the feeder with birdseed. (Make sure that your feeder does not remain empty once you have started feeding birds.)</t>
        </r>
      </text>
    </comment>
    <comment ref="C74" authorId="0" shapeId="0">
      <text>
        <r>
          <rPr>
            <sz val="9"/>
            <color indexed="81"/>
            <rFont val="Tahoma"/>
            <family val="2"/>
          </rPr>
          <t>Watch and record the visitors to your feeder for two or three weeks. (It may take a while for visitors to discover your food source.)</t>
        </r>
      </text>
    </comment>
    <comment ref="C75" authorId="0" shapeId="0">
      <text>
        <r>
          <rPr>
            <sz val="9"/>
            <color indexed="81"/>
            <rFont val="Tahoma"/>
            <family val="2"/>
          </rPr>
          <t>Identify your visitors using a field guide, and keep a list of what visits your feeder. (Visitors are not always birds! Sometimes deer, rabbits, chipmunks, squirrels, and raccoons visit bird feeders—or the area under the feeder! The kinds of nonbird visitors will depend on where you live. You may want to investigate how to collect the tracks of any nighttime visitors.)</t>
        </r>
      </text>
    </comment>
    <comment ref="C76" authorId="0" shapeId="0">
      <text>
        <r>
          <rPr>
            <sz val="9"/>
            <color indexed="81"/>
            <rFont val="Tahoma"/>
            <family val="2"/>
          </rPr>
          <t>Discuss with your counselor what you learned about your wild neighbors.</t>
        </r>
      </text>
    </comment>
    <comment ref="C77" authorId="0" shapeId="0">
      <text>
        <r>
          <rPr>
            <sz val="9"/>
            <color indexed="81"/>
            <rFont val="Tahoma"/>
            <family val="2"/>
          </rPr>
          <t>Earn the Cub Scout Outdoor Ethics Awareness Award OR the Cub Scout World Conservation Award (if you have not already earned them for another Nova award).</t>
        </r>
      </text>
    </comment>
    <comment ref="C78" authorId="0" shapeId="0">
      <text>
        <r>
          <rPr>
            <sz val="9"/>
            <color indexed="81"/>
            <rFont val="Tahoma"/>
            <family val="2"/>
          </rPr>
          <t>Visit a place where you can observe wildlife. Examples include parks (national, state, and local), zoos, wetlands, nature preserves, and national forests.</t>
        </r>
      </text>
    </comment>
    <comment ref="C79" authorId="0" shapeId="0">
      <text>
        <r>
          <rPr>
            <sz val="9"/>
            <color indexed="81"/>
            <rFont val="Tahoma"/>
            <family val="2"/>
          </rPr>
          <t>The native species, invasive species, and endangered or threatened species that live there. If you visit a zoo, talk to someone about the ecosystems for different zoo animals and whether any of the zoo animals are invasive in different areas of the world. (For example, pythons are often found in zoos, but they are an invasive species in Florida.)</t>
        </r>
      </text>
    </comment>
    <comment ref="C80" authorId="0" shapeId="0">
      <text>
        <r>
          <rPr>
            <sz val="9"/>
            <color indexed="81"/>
            <rFont val="Tahoma"/>
            <family val="2"/>
          </rPr>
          <t>The subjects studied in school that enable him or her to work with wildlife. Examples of experts to talk to include forest ranger, wildlife biologist, botanist, park ranger, naturalist, game warden, zookeeper, docent, or another adult whose career involves wildlife.</t>
        </r>
      </text>
    </comment>
    <comment ref="C81" authorId="0" shapeId="0">
      <text>
        <r>
          <rPr>
            <sz val="9"/>
            <color indexed="81"/>
            <rFont val="Tahoma"/>
            <family val="2"/>
          </rPr>
          <t xml:space="preserve">Discuss with your counselor what you learned during your visit. </t>
        </r>
      </text>
    </comment>
    <comment ref="C84" authorId="0" shapeId="0">
      <text>
        <r>
          <rPr>
            <sz val="9"/>
            <color indexed="81"/>
            <rFont val="Tahoma"/>
            <family val="2"/>
          </rPr>
          <t>The problems with invasive species and habitat destruction</t>
        </r>
      </text>
    </comment>
    <comment ref="C87" authorId="0" shapeId="0">
      <text>
        <r>
          <rPr>
            <sz val="9"/>
            <color indexed="81"/>
            <rFont val="Tahoma"/>
            <family val="2"/>
          </rPr>
          <t>Do either a combination of reading and watching (about one hour total) about the planets, space, space exploration, NASA, or astronomy.  You may also just read, or just watch an episode or episodes of a show about the planets, space, space exploration, NASA, or astronomy.</t>
        </r>
      </text>
    </comment>
    <comment ref="C88" authorId="0" shapeId="0">
      <text>
        <r>
          <rPr>
            <sz val="9"/>
            <color indexed="81"/>
            <rFont val="Tahoma"/>
            <family val="2"/>
          </rPr>
          <t>Make a list of at least two questions or ideas from what you watched/read</t>
        </r>
      </text>
    </comment>
    <comment ref="C89" authorId="0" shapeId="0">
      <text>
        <r>
          <rPr>
            <sz val="9"/>
            <color indexed="81"/>
            <rFont val="Tahoma"/>
            <family val="2"/>
          </rPr>
          <t>Discuss two of the questions or ideas with your counselor.</t>
        </r>
      </text>
    </comment>
    <comment ref="C90"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Air of the Wolf
Collections and Hobbies
Germs Alive!
Motor Away</t>
        </r>
      </text>
    </comment>
    <comment ref="C92" authorId="0" shapeId="0">
      <text>
        <r>
          <rPr>
            <sz val="9"/>
            <color indexed="81"/>
            <rFont val="Tahoma"/>
            <family val="2"/>
          </rPr>
          <t>Choose a clear night to investigate the stars. A fun time to watch stars is during a meteor shower. You may check http://earthsky.org/astronomy-essentials with your parent’s or guardian’s permission to find good times to watch meteors.</t>
        </r>
      </text>
    </comment>
    <comment ref="C93" authorId="0" shapeId="0">
      <text>
        <r>
          <rPr>
            <sz val="9"/>
            <color indexed="81"/>
            <rFont val="Tahoma"/>
            <family val="2"/>
          </rPr>
          <t>Find five different constellations and draw them. With your parent’s or guardian’s permission, you may use a free smartphone application such as Google Sky Map for Android phones or Night Sky for iPhones to help identify stars and constellations.</t>
        </r>
      </text>
    </comment>
    <comment ref="C94" authorId="0" shapeId="0">
      <text>
        <r>
          <rPr>
            <sz val="9"/>
            <color indexed="81"/>
            <rFont val="Tahoma"/>
            <family val="2"/>
          </rPr>
          <t>Share your drawings with your counselor. Discuss whether you would always be able to see those constellations in the same place.</t>
        </r>
      </text>
    </comment>
    <comment ref="C95" authorId="0" shapeId="0">
      <text>
        <r>
          <rPr>
            <sz val="9"/>
            <color indexed="81"/>
            <rFont val="Tahoma"/>
            <family val="2"/>
          </rPr>
          <t xml:space="preserve">Explain how “revolution,” or “orbit,” compares with “rotation” when talking about planets and the solar system. Show these by walking and spinning around your counselor. </t>
        </r>
      </text>
    </comment>
    <comment ref="C96" authorId="0" shapeId="0">
      <text>
        <r>
          <rPr>
            <sz val="9"/>
            <color indexed="81"/>
            <rFont val="Tahoma"/>
            <family val="2"/>
          </rPr>
          <t>Choose three planets to investigate (you may include the dwarf planet Pluto). Compare these planets to Earth. Find out how long the planet takes to go around the sun (the planet’s year) and how long the planet takes to spin on its axis (the planet’s day). Include at least TWO of these: distance from the sun, diameter, atmosphere, temperature, number of moons.</t>
        </r>
      </text>
    </comment>
    <comment ref="C98" authorId="0" shapeId="0">
      <text>
        <r>
          <rPr>
            <sz val="9"/>
            <color indexed="81"/>
            <rFont val="Tahoma"/>
            <family val="2"/>
          </rPr>
          <t>Using materials you have on hand (plastic building blocks, food containers, recycled materials, etc.), design a model Mars rover that would be useful to explore the rocky planet’s surface. Share your model with your counselor and explain the data the rover would collect</t>
        </r>
      </text>
    </comment>
    <comment ref="C102" authorId="0" shapeId="0">
      <text>
        <r>
          <rPr>
            <sz val="9"/>
            <color indexed="81"/>
            <rFont val="Tahoma"/>
            <family val="2"/>
          </rPr>
          <t>Design on paper an inhabited base located on Mars or the moon. Consider the following: the energy source, how the base will be constructed, the life-support system, food, entertainment, the purpose and function, and other things you think would be important. Then draw or build a model of your base using recycled materials.</t>
        </r>
      </text>
    </comment>
    <comment ref="C103" authorId="0" shapeId="0">
      <text>
        <r>
          <rPr>
            <sz val="9"/>
            <color indexed="81"/>
            <rFont val="Tahoma"/>
            <family val="2"/>
          </rPr>
          <t>Discuss with your counselor what people would need to survive on Mars or the moon.</t>
        </r>
      </text>
    </comment>
    <comment ref="C104" authorId="0" shapeId="0">
      <text>
        <r>
          <rPr>
            <sz val="9"/>
            <color indexed="81"/>
            <rFont val="Tahoma"/>
            <family val="2"/>
          </rPr>
          <t>Become an asteroid mapper. Obtain your parent’s or guardian’s permission and map an asteroid as part of the Jet Propulsion Laboratory and the California Institute of Technology’s Dawn project: http://dawn.jpl.nasa.gov/DawnCommunity/asteroid_mappers.asp . Then discuss with your counselor your mapping activities, why mapping asteroids is important, and what you learned about space and asteroids.</t>
        </r>
      </text>
    </comment>
    <comment ref="C105" authorId="0" shapeId="0">
      <text>
        <r>
          <rPr>
            <sz val="9"/>
            <color indexed="81"/>
            <rFont val="Tahoma"/>
            <family val="2"/>
          </rPr>
          <t>Investigate and make models or diagrams of solar and lunar eclipses. (Example: You may wish to use balls of different sizes and a flashlight to represent the sun.)</t>
        </r>
      </text>
    </comment>
    <comment ref="C106" authorId="0" shapeId="0">
      <text>
        <r>
          <rPr>
            <sz val="9"/>
            <color indexed="81"/>
            <rFont val="Tahoma"/>
            <family val="2"/>
          </rPr>
          <t xml:space="preserve">Using your model or diagram, discuss eclipses with your counselor, and explain the difference between a solar eclipse and a lunar eclipse. </t>
        </r>
      </text>
    </comment>
    <comment ref="C108" authorId="0" shapeId="0">
      <text>
        <r>
          <rPr>
            <sz val="9"/>
            <color indexed="81"/>
            <rFont val="Tahoma"/>
            <family val="2"/>
          </rPr>
          <t>Visit a place where space science is being done, used, explained, or investigated, such as one of the following: observatory, planetarium, air and space museum, star lab, astronomy club, NASA, or any other location where space science is being done, used, explained, or investigated.</t>
        </r>
      </text>
    </comment>
    <comment ref="C109" authorId="0" shapeId="0">
      <text>
        <r>
          <rPr>
            <sz val="9"/>
            <color indexed="81"/>
            <rFont val="Tahoma"/>
            <family val="2"/>
          </rPr>
          <t>During your visit, talk to someone in charge about how people at the location use or investigate space science. Find out how this investigation could make the world a better place.</t>
        </r>
      </text>
    </comment>
    <comment ref="C110" authorId="0" shapeId="0">
      <text>
        <r>
          <rPr>
            <sz val="9"/>
            <color indexed="81"/>
            <rFont val="Tahoma"/>
            <family val="2"/>
          </rPr>
          <t>Discuss with your counselor the science being done, used, explained, or investigated at the place you visited.</t>
        </r>
      </text>
    </comment>
    <comment ref="C111" authorId="0" shapeId="0">
      <text>
        <r>
          <rPr>
            <sz val="9"/>
            <color indexed="81"/>
            <rFont val="Tahoma"/>
            <family val="2"/>
          </rPr>
          <t>Explore a career associated with space exploration. Find out what subjects you would need to study as you get older. Find out whether you must be an astronaut to explore space, and what other opportunities exist for people interested in space exploration.</t>
        </r>
      </text>
    </comment>
    <comment ref="C115" authorId="0" shapeId="0">
      <text>
        <r>
          <rPr>
            <sz val="9"/>
            <color indexed="81"/>
            <rFont val="Tahoma"/>
            <family val="2"/>
          </rPr>
          <t>Do either a combination of reading and watching (about one hour total) about the planets, space, space exploration, NASA, or astronomy.  You may also just read, or just watch an episode or episodes of a show about the planets, space, space exploration, NASA, or astronomy.</t>
        </r>
      </text>
    </comment>
    <comment ref="C116" authorId="0" shapeId="0">
      <text>
        <r>
          <rPr>
            <sz val="9"/>
            <color indexed="81"/>
            <rFont val="Tahoma"/>
            <family val="2"/>
          </rPr>
          <t>Make a list of at least two questions or ideas from what you watched/read</t>
        </r>
      </text>
    </comment>
    <comment ref="C117" authorId="0" shapeId="0">
      <text>
        <r>
          <rPr>
            <sz val="9"/>
            <color indexed="81"/>
            <rFont val="Tahoma"/>
            <family val="2"/>
          </rPr>
          <t>Discuss two of the questions or ideas with your counselor.</t>
        </r>
      </text>
    </comment>
    <comment ref="C118"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Finding Your Way
Motor Away</t>
        </r>
      </text>
    </comment>
    <comment ref="C126" authorId="1" shapeId="0">
      <text>
        <r>
          <rPr>
            <sz val="9"/>
            <color indexed="81"/>
            <rFont val="Tahoma"/>
            <family val="2"/>
          </rPr>
          <t>Visit a place where technology is being designed, used, or explained, such as one of the following: an amusement park, a police or fire station, a radio or television station, a newspaper office, a factory or store, or any other location where technology is being designed, used, or explained.</t>
        </r>
      </text>
    </comment>
    <comment ref="C127" authorId="1" shapeId="0">
      <text>
        <r>
          <rPr>
            <sz val="9"/>
            <color indexed="81"/>
            <rFont val="Tahoma"/>
            <family val="2"/>
          </rPr>
          <t>During your visit, talk to someone in charge about the technologies used where you are visiting</t>
        </r>
      </text>
    </comment>
    <comment ref="C128" authorId="1" shapeId="0">
      <text>
        <r>
          <rPr>
            <sz val="9"/>
            <color indexed="81"/>
            <rFont val="Tahoma"/>
            <family val="2"/>
          </rPr>
          <t>During your visit, talk to someone in charge about why the organization is using these technologies</t>
        </r>
      </text>
    </comment>
    <comment ref="C129" authorId="1" shapeId="0">
      <text>
        <r>
          <rPr>
            <sz val="9"/>
            <color indexed="81"/>
            <rFont val="Tahoma"/>
            <family val="2"/>
          </rPr>
          <t>Discuss with your counselor the technology that is designed, used, or explained at the place you visited.</t>
        </r>
      </text>
    </comment>
    <comment ref="C130" authorId="1" shapeId="0">
      <text>
        <r>
          <rPr>
            <sz val="9"/>
            <color indexed="81"/>
            <rFont val="Tahoma"/>
            <family val="2"/>
          </rPr>
          <t>Discuss with your counselor how technology affects your everyday life.</t>
        </r>
      </text>
    </comment>
    <comment ref="C133" authorId="0" shapeId="0">
      <text>
        <r>
          <rPr>
            <sz val="9"/>
            <color indexed="81"/>
            <rFont val="Tahoma"/>
            <family val="2"/>
          </rPr>
          <t>Do either a combination of reading and watching (about one hour total) anything related to motion or machines.  You may also just read, or just watch an episode or episodes of a show related to motion or machines.</t>
        </r>
      </text>
    </comment>
    <comment ref="C134" authorId="0" shapeId="0">
      <text>
        <r>
          <rPr>
            <sz val="9"/>
            <color indexed="81"/>
            <rFont val="Tahoma"/>
            <family val="2"/>
          </rPr>
          <t>Make a list of at least two questions or ideas from what you watched/read</t>
        </r>
      </text>
    </comment>
    <comment ref="C135" authorId="0" shapeId="0">
      <text>
        <r>
          <rPr>
            <sz val="9"/>
            <color indexed="81"/>
            <rFont val="Tahoma"/>
            <family val="2"/>
          </rPr>
          <t>Discuss two of the questions or ideas with your counselor.</t>
        </r>
      </text>
    </comment>
    <comment ref="C136" authorId="0" shapeId="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Motor Away
Paws of Skill</t>
        </r>
      </text>
    </comment>
    <comment ref="C152" authorId="0" shapeId="0">
      <text>
        <r>
          <rPr>
            <sz val="9"/>
            <color indexed="81"/>
            <rFont val="Tahoma"/>
            <family val="2"/>
          </rPr>
          <t>Do either a combination of reading and watching (about one hour total) anything related to math or physics.  You may also just read, or just watch an episode or episodes of a show related to math or physics.</t>
        </r>
      </text>
    </comment>
    <comment ref="C153" authorId="0" shapeId="0">
      <text>
        <r>
          <rPr>
            <sz val="9"/>
            <color indexed="81"/>
            <rFont val="Tahoma"/>
            <family val="2"/>
          </rPr>
          <t>Make a list of at least two questions or ideas from what you watched/read</t>
        </r>
      </text>
    </comment>
    <comment ref="C154" authorId="0" shapeId="0">
      <text>
        <r>
          <rPr>
            <sz val="9"/>
            <color indexed="81"/>
            <rFont val="Tahoma"/>
            <family val="2"/>
          </rPr>
          <t>Discuss two of the questions or ideas with your counselor.</t>
        </r>
      </text>
    </comment>
    <comment ref="C155" authorId="0" shapeId="0">
      <text>
        <r>
          <rPr>
            <sz val="9"/>
            <color indexed="81"/>
            <rFont val="Tahoma"/>
            <family val="2"/>
          </rPr>
          <t xml:space="preserve">Complete the Robotics adventure. Discuss with your counselor what kind of science, technology, engineering, or math was used in the adventure. 
</t>
        </r>
        <r>
          <rPr>
            <b/>
            <sz val="9"/>
            <color indexed="81"/>
            <rFont val="Tahoma"/>
            <family val="2"/>
          </rPr>
          <t>Robotics</t>
        </r>
      </text>
    </comment>
    <comment ref="C156" authorId="0" shapeId="0">
      <text>
        <r>
          <rPr>
            <sz val="9"/>
            <color indexed="81"/>
            <rFont val="Tahoma"/>
            <family val="2"/>
          </rPr>
          <t>Explore TWO options from A or B or C and complete ALL the requirements for those options. Keep your work to share with your counselor. The necessary information to make your calculations can be found in a book or on the Internet. (See the Helpful Links box for ideas.) You may work with your counselor on these calculations.</t>
        </r>
      </text>
    </comment>
    <comment ref="C157" authorId="0" shapeId="0">
      <text>
        <r>
          <rPr>
            <sz val="9"/>
            <color indexed="81"/>
            <rFont val="Tahoma"/>
            <family val="2"/>
          </rPr>
          <t>Choose TWO of the following places and calculate how much you would weigh there.</t>
        </r>
      </text>
    </comment>
    <comment ref="C165" authorId="0" shapeId="0">
      <text>
        <r>
          <rPr>
            <sz val="9"/>
            <color indexed="81"/>
            <rFont val="Tahoma"/>
            <family val="2"/>
          </rPr>
          <t>Calculate the volume of air in your bedroom. Make sure your measurements have the same units—all feet or all inches—and show your work.</t>
        </r>
      </text>
    </comment>
    <comment ref="C177" authorId="0" shapeId="0">
      <text>
        <r>
          <rPr>
            <sz val="9"/>
            <color indexed="81"/>
            <rFont val="Tahoma"/>
            <family val="2"/>
          </rPr>
          <t>Find interesting facts about Dr. Luis W. Alvarez using resources in your school or local library or on the Internet (with your parent's or guardian's permission and guidance). Then discuss what you learn with your mentor, including answers to the following questions: What very important award did Dr. Alvarez earn? What was his famous theory about dinosaurs?</t>
        </r>
      </text>
    </comment>
    <comment ref="C178" authorId="0" shapeId="0">
      <text>
        <r>
          <rPr>
            <sz val="9"/>
            <color indexed="81"/>
            <rFont val="Tahoma"/>
            <family val="2"/>
          </rPr>
          <t>Find out about three other famous scientists, technology innovators, engineers, or mathematicians approved by your mentor. Discuss what you learned with your mentor.</t>
        </r>
      </text>
    </comment>
    <comment ref="C179" authorId="0" shapeId="0">
      <text>
        <r>
          <rPr>
            <sz val="9"/>
            <color indexed="81"/>
            <rFont val="Tahoma"/>
            <family val="2"/>
          </rPr>
          <t>Speak with your teacher(s) at school (or your parents if you are home-schooled) OR one of your Cub Scout leaders about your interest in earning the Cub Scout Supernova award. Ask them why they think math and science are important in your education. Discuss what you learn with your mentor.</t>
        </r>
      </text>
    </comment>
    <comment ref="C180" authorId="0" shapeId="0">
      <text>
        <r>
          <rPr>
            <sz val="9"/>
            <color indexed="81"/>
            <rFont val="Tahoma"/>
            <family val="2"/>
          </rPr>
          <t>Participate in a science project or experiment in your classroom or school OR do a special science project approved by your teacher. Discuss this activity with your mentor.</t>
        </r>
      </text>
    </comment>
    <comment ref="C182" authorId="0" shapeId="0">
      <text>
        <r>
          <rPr>
            <sz val="9"/>
            <color indexed="81"/>
            <rFont val="Tahoma"/>
            <family val="2"/>
          </rPr>
          <t>Visit with someone who works in a STEM-related career. Discuss what you learned with your mentor.</t>
        </r>
      </text>
    </comment>
    <comment ref="C183" authorId="0" shapeId="0">
      <text>
        <r>
          <rPr>
            <sz val="9"/>
            <color indexed="81"/>
            <rFont val="Tahoma"/>
            <family val="2"/>
          </rPr>
          <t>Learn about a career that depends on knowledge about science, technology, engineering, or mathematics. Discuss what you learned with your mentor.</t>
        </r>
      </text>
    </comment>
    <comment ref="C184" authorId="0" shapeId="0">
      <text>
        <r>
          <rPr>
            <sz val="9"/>
            <color indexed="81"/>
            <rFont val="Tahoma"/>
            <family val="2"/>
          </rPr>
          <t>Learn about the scientific method (or scientific process). Discuss this with your mentor, and include a simple demonstration to show what you learned.</t>
        </r>
      </text>
    </comment>
    <comment ref="C185" authorId="0" shapeId="0">
      <text>
        <r>
          <rPr>
            <sz val="9"/>
            <color indexed="81"/>
            <rFont val="Tahoma"/>
            <family val="2"/>
          </rPr>
          <t>Participate in a Nova- or other STEM-related activity in your Cub Scout den or pack meeting that is conducted by a Boy Scout or Venturer who is working on his or her Supernova award. If this is not possible, participate in another Nova- or STEM-related activity in your den or pack meeting.</t>
        </r>
      </text>
    </comment>
    <comment ref="C186" authorId="0" shapeId="0">
      <text>
        <r>
          <rPr>
            <sz val="9"/>
            <color indexed="81"/>
            <rFont val="Tahoma"/>
            <family val="2"/>
          </rPr>
          <t>Submit an application for the Cub Scout Supernova award to the district STEM or advancement committee for approval.</t>
        </r>
      </text>
    </comment>
  </commentList>
</comments>
</file>

<file path=xl/comments6.xml><?xml version="1.0" encoding="utf-8"?>
<comments xmlns="http://schemas.openxmlformats.org/spreadsheetml/2006/main">
  <authors>
    <author>Oradat, Chris A</author>
  </authors>
  <commentList>
    <comment ref="C6" authorId="0" shapeId="0">
      <text>
        <r>
          <rPr>
            <sz val="9"/>
            <color indexed="81"/>
            <rFont val="Tahoma"/>
            <family val="2"/>
          </rPr>
          <t>Explain what you should do if you find a gun. Recite the four safety reminders.</t>
        </r>
      </text>
    </comment>
    <comment ref="C7" authorId="0" shapeId="0">
      <text>
        <r>
          <rPr>
            <sz val="9"/>
            <color indexed="81"/>
            <rFont val="Tahoma"/>
            <family val="2"/>
          </rPr>
          <t>On an approved range in your city or state, explain how to use the safety mechanism, and demonstrate how to properly load, fire, and secure the BB gun.</t>
        </r>
      </text>
    </comment>
    <comment ref="C8" authorId="0" shapeId="0">
      <text>
        <r>
          <rPr>
            <sz val="9"/>
            <color indexed="81"/>
            <rFont val="Tahoma"/>
            <family val="2"/>
          </rPr>
          <t>On an approved range, demonstrate to qualified leadership good shooting techniques, including eye dominance, shooting shoulder, breathing, sight alignment, trigger squeeze, and follow-through.</t>
        </r>
      </text>
    </comment>
    <comment ref="C9" authorId="0" shapeId="0">
      <text>
        <r>
          <rPr>
            <sz val="9"/>
            <color indexed="81"/>
            <rFont val="Tahoma"/>
            <family val="2"/>
          </rPr>
          <t>On an approved range, show how to put away and properly store BB gun shooting equipment after use.</t>
        </r>
      </text>
    </comment>
    <comment ref="C13" authorId="0" shapeId="0">
      <text>
        <r>
          <rPr>
            <sz val="9"/>
            <color indexed="81"/>
            <rFont val="Tahoma"/>
            <family val="2"/>
          </rPr>
          <t>Demonstrate one of the positions associated with shooting BB guns.</t>
        </r>
      </text>
    </comment>
    <comment ref="C14" authorId="0" shapeId="0">
      <text>
        <r>
          <rPr>
            <sz val="9"/>
            <color indexed="81"/>
            <rFont val="Tahoma"/>
            <family val="2"/>
          </rPr>
          <t>On an approved range, fire five BBs at the “CUB SCOUT” target. Score your target; then repeat twice and do your best to improve your score each time. (Fire a total of 15 BBs.)</t>
        </r>
      </text>
    </comment>
    <comment ref="C15" authorId="0" shapeId="0">
      <text>
        <r>
          <rPr>
            <sz val="9"/>
            <color indexed="81"/>
            <rFont val="Tahoma"/>
            <family val="2"/>
          </rPr>
          <t>Demonstrate proper range commands, and explain how and when to use them.</t>
        </r>
      </text>
    </comment>
    <comment ref="C16" authorId="0" shapeId="0">
      <text>
        <r>
          <rPr>
            <sz val="9"/>
            <color indexed="81"/>
            <rFont val="Tahoma"/>
            <family val="2"/>
          </rPr>
          <t>Tell five facts about the history of BB guns.</t>
        </r>
      </text>
    </comment>
    <comment ref="C19" authorId="0" shapeId="0">
      <text>
        <r>
          <rPr>
            <sz val="9"/>
            <color indexed="81"/>
            <rFont val="Tahoma"/>
            <family val="2"/>
          </rPr>
          <t>Demonstrate how to follow archery range safety rules and whistle commands.</t>
        </r>
      </text>
    </comment>
    <comment ref="C20" authorId="0" shapeId="0">
      <text>
        <r>
          <rPr>
            <sz val="9"/>
            <color indexed="81"/>
            <rFont val="Tahoma"/>
            <family val="2"/>
          </rPr>
          <t>Identify and name a recurve bow and/or compound bow.</t>
        </r>
      </text>
    </comment>
    <comment ref="C21" authorId="0" shapeId="0">
      <text>
        <r>
          <rPr>
            <sz val="9"/>
            <color indexed="81"/>
            <rFont val="Tahoma"/>
            <family val="2"/>
          </rPr>
          <t>Explain and demonstrate how to apply and use arm guards, finger tabs, and quivers.</t>
        </r>
      </text>
    </comment>
    <comment ref="C22" authorId="0" shapeId="0">
      <text>
        <r>
          <rPr>
            <sz val="9"/>
            <color indexed="81"/>
            <rFont val="Tahoma"/>
            <family val="2"/>
          </rPr>
          <t>On an approved range, demonstrate how to safely and effectively shoot a bow and arrow, including how to establish a correct stance, nock the arrow, hook and grip the bow, raise the bow, draw, anchor, hold, aim, and release/follow through.</t>
        </r>
      </text>
    </comment>
    <comment ref="C23" authorId="0" shapeId="0">
      <text>
        <r>
          <rPr>
            <sz val="9"/>
            <color indexed="81"/>
            <rFont val="Tahoma"/>
            <family val="2"/>
          </rPr>
          <t>On an approved range, demonstrate how to safely retrieve arrows after the range is clear and the command to retrieve arrows has been provided.</t>
        </r>
      </text>
    </comment>
    <comment ref="C27" authorId="0" shapeId="0">
      <text>
        <r>
          <rPr>
            <sz val="9"/>
            <color indexed="81"/>
            <rFont val="Tahoma"/>
            <family val="2"/>
          </rPr>
          <t>Identify three parts of the arrow and four major parts of the bow you will be shooting.</t>
        </r>
      </text>
    </comment>
    <comment ref="C28" authorId="0" shapeId="0">
      <text>
        <r>
          <rPr>
            <sz val="9"/>
            <color indexed="81"/>
            <rFont val="Tahoma"/>
            <family val="2"/>
          </rPr>
          <t>Shoot five arrows at a target on an approved range; then repeat and do your best to improve your score each time. (Shoot a total of 10 arrows.)</t>
        </r>
      </text>
    </comment>
    <comment ref="C29" authorId="0" shapeId="0">
      <text>
        <r>
          <rPr>
            <sz val="9"/>
            <color indexed="81"/>
            <rFont val="Tahoma"/>
            <family val="2"/>
          </rPr>
          <t>Demonstrate proper range commands, and explain how and when to use them.</t>
        </r>
      </text>
    </comment>
    <comment ref="C30" authorId="0" shapeId="0">
      <text>
        <r>
          <rPr>
            <sz val="9"/>
            <color indexed="81"/>
            <rFont val="Tahoma"/>
            <family val="2"/>
          </rPr>
          <t>Tell five facts about archery in history or literature.</t>
        </r>
      </text>
    </comment>
    <comment ref="C33" authorId="0" shapeId="0">
      <text>
        <r>
          <rPr>
            <sz val="9"/>
            <color indexed="81"/>
            <rFont val="Tahoma"/>
            <family val="2"/>
          </rPr>
          <t>On an approved range, demonstrate to qualified leadership good shooting techniques, including eye dominance, breathing, sight alignment, and follow-through.</t>
        </r>
      </text>
    </comment>
    <comment ref="C34" authorId="0" shapeId="0">
      <text>
        <r>
          <rPr>
            <sz val="9"/>
            <color indexed="81"/>
            <rFont val="Tahoma"/>
            <family val="2"/>
          </rPr>
          <t>On an approved range, explain the parts of a slingshot and demonstrate how to properly use them.</t>
        </r>
      </text>
    </comment>
    <comment ref="C35" authorId="0" shapeId="0">
      <text>
        <r>
          <rPr>
            <sz val="9"/>
            <color indexed="81"/>
            <rFont val="Tahoma"/>
            <family val="2"/>
          </rPr>
          <t>Explain the different types of ammunition that may be used with a slingshot and those that may not be used.</t>
        </r>
      </text>
    </comment>
    <comment ref="C36" authorId="0" shapeId="0">
      <text>
        <r>
          <rPr>
            <sz val="9"/>
            <color indexed="81"/>
            <rFont val="Tahoma"/>
            <family val="2"/>
          </rPr>
          <t>Explain the different types of targets that may be used with a slingshot and those that may not be used.</t>
        </r>
      </text>
    </comment>
    <comment ref="C40" authorId="0" shapeId="0">
      <text>
        <r>
          <rPr>
            <sz val="9"/>
            <color indexed="81"/>
            <rFont val="Tahoma"/>
            <family val="2"/>
          </rPr>
          <t>On an approved range, shoot five shots at a target; then repeat and do your best to improve your score each time. (Shoot a total of 10 shots.)</t>
        </r>
      </text>
    </comment>
    <comment ref="C41" authorId="0" shapeId="0">
      <text>
        <r>
          <rPr>
            <sz val="9"/>
            <color indexed="81"/>
            <rFont val="Tahoma"/>
            <family val="2"/>
          </rPr>
          <t>Demonstrate proper range commands, and explain how and when to use them.</t>
        </r>
      </text>
    </comment>
    <comment ref="C42" authorId="0" shapeId="0">
      <text>
        <r>
          <rPr>
            <sz val="9"/>
            <color indexed="81"/>
            <rFont val="Tahoma"/>
            <family val="2"/>
          </rPr>
          <t>On an approved range, try shooting with your non-dominant hand.</t>
        </r>
      </text>
    </comment>
  </commentList>
</comments>
</file>

<file path=xl/sharedStrings.xml><?xml version="1.0" encoding="utf-8"?>
<sst xmlns="http://schemas.openxmlformats.org/spreadsheetml/2006/main" count="1762" uniqueCount="679">
  <si>
    <t>Play catch</t>
  </si>
  <si>
    <t>Wolf Achievements   Wolf Achievements   Wolf Achievements   Wolf Achievements   Wolf Achievements   Wolf Achievements   Wolf Achievements   Wolf Achievements   Wolf Achievements   Wolf Achievements   Wolf Achievements   Wolf Achievements   Wolf Achievements   Wolf Achievements   Wolf Achievements</t>
  </si>
  <si>
    <t>Use a secret code</t>
  </si>
  <si>
    <t xml:space="preserve">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t>
  </si>
  <si>
    <t>Achievements</t>
  </si>
  <si>
    <t>Electives</t>
  </si>
  <si>
    <t>Wolf Rank</t>
  </si>
  <si>
    <t>Pack</t>
  </si>
  <si>
    <t>Den</t>
  </si>
  <si>
    <t xml:space="preserve"> </t>
  </si>
  <si>
    <r>
      <t xml:space="preserve">   Enter </t>
    </r>
    <r>
      <rPr>
        <b/>
        <sz val="10"/>
        <rFont val="Arial"/>
        <family val="2"/>
      </rPr>
      <t>A</t>
    </r>
    <r>
      <rPr>
        <sz val="10"/>
        <rFont val="Arial"/>
        <family val="2"/>
      </rPr>
      <t xml:space="preserve"> for achievement credit</t>
    </r>
  </si>
  <si>
    <r>
      <t xml:space="preserve">   Enter </t>
    </r>
    <r>
      <rPr>
        <b/>
        <sz val="10"/>
        <rFont val="Arial"/>
        <family val="2"/>
      </rPr>
      <t>E</t>
    </r>
    <r>
      <rPr>
        <sz val="10"/>
        <rFont val="Arial"/>
        <family val="2"/>
      </rPr>
      <t xml:space="preserve"> for elective credit</t>
    </r>
  </si>
  <si>
    <t>First, please enter your Pack Number in the box:</t>
  </si>
  <si>
    <t>Next, please enter your Den number in this box:</t>
  </si>
  <si>
    <t>How to enter Scout Names in the spreadsheet:</t>
  </si>
  <si>
    <t>How to enter credit on the Achievements page:</t>
  </si>
  <si>
    <t>How to enter credit on the Electives page:</t>
  </si>
  <si>
    <t>What's the purpose of the Summary page?</t>
  </si>
  <si>
    <r>
      <t>Instructions and FAQs</t>
    </r>
    <r>
      <rPr>
        <b/>
        <sz val="10"/>
        <rFont val="Arial"/>
        <family val="2"/>
      </rPr>
      <t>:</t>
    </r>
  </si>
  <si>
    <t>What's the purpose of the individual scout pages?</t>
  </si>
  <si>
    <t>The summary page is for keeping track, at a glance, of where you are awards-wise.  You can see what the boys have earned and what you have already awarded them.  If you enter dates, you can see when you gave them that award.  That also means you can see what awards you still owe them.</t>
  </si>
  <si>
    <t>What's the password?</t>
  </si>
  <si>
    <t>Awards</t>
  </si>
  <si>
    <t>Electives Summary</t>
  </si>
  <si>
    <t>Achievements Summary</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</si>
  <si>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</si>
  <si>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</si>
  <si>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</si>
  <si>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</si>
  <si>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Earned</t>
  </si>
  <si>
    <t>Awarded</t>
  </si>
  <si>
    <t>How can you contact me?</t>
  </si>
  <si>
    <t>Show &amp; explain Cub Scout Sign</t>
  </si>
  <si>
    <t>Show &amp; explain Cub Handshake</t>
  </si>
  <si>
    <t>Say &amp; explain Cub Scout Motto</t>
  </si>
  <si>
    <t>Give &amp; explain Cub Scout Salute</t>
  </si>
  <si>
    <t>Complete booklet exercises</t>
  </si>
  <si>
    <t>Version History</t>
  </si>
  <si>
    <t>WolfTrax 1.0</t>
  </si>
  <si>
    <t>WolfTrax 1.1</t>
  </si>
  <si>
    <t>- Initial release of the software package.</t>
  </si>
  <si>
    <t>- Fixed computation error on Electives page for Elective 17</t>
  </si>
  <si>
    <t xml:space="preserve">  Added Bobcat Page</t>
  </si>
  <si>
    <t>Summary
Page</t>
  </si>
  <si>
    <t>WolfTrax 1.2</t>
  </si>
  <si>
    <t>- Fixed print issues on Scout pages</t>
  </si>
  <si>
    <t>WolfTrax 1.3</t>
  </si>
  <si>
    <t>- Fixed incorrect mirror reference on Information page</t>
  </si>
  <si>
    <t>- Added page to record additional awards, such as World Conservation, Leave No Trace, etc.</t>
  </si>
  <si>
    <t>WolfTrax 1.4</t>
  </si>
  <si>
    <t>- Modified formulas on Individual Scout sheets for aesthetics</t>
  </si>
  <si>
    <t>- Modified formulas on Electives sheets for asthetics</t>
  </si>
  <si>
    <t>- Fixed erroneous elective references on Individual Scout pages 2-15</t>
  </si>
  <si>
    <t>WolfTrax 1.5</t>
  </si>
  <si>
    <t xml:space="preserve">     The Trax Website:  </t>
  </si>
  <si>
    <t>http://trax.boy-scouts.net</t>
  </si>
  <si>
    <t>-Changed Trax Mirror site web address</t>
  </si>
  <si>
    <t>WolfTrax 1.6</t>
  </si>
  <si>
    <t>- Added Date Stamp to Achievements thru Summary pages</t>
  </si>
  <si>
    <t>WolfTrax 1.7</t>
  </si>
  <si>
    <t>- Added formula for Elective 23b on the Outdoor Awareness Awards requirement on the Additional page</t>
  </si>
  <si>
    <t>- Fixed incorrect requirement issue for World Conservation Award on Additional page.</t>
  </si>
  <si>
    <t>WolfTrax 1.8</t>
  </si>
  <si>
    <t>WolfTrax 1.9</t>
  </si>
  <si>
    <t>- Fixed incorrect elective descriptions for Elective 17 on Electives and Individual Scout pages.</t>
  </si>
  <si>
    <t>WolfTrax 1.10</t>
  </si>
  <si>
    <t>- Clarified explanation of conversion of additional Achievement points into Elective points.</t>
  </si>
  <si>
    <r>
      <t xml:space="preserve">To enter credit on the Achievement page, enter an </t>
    </r>
    <r>
      <rPr>
        <b/>
        <sz val="10"/>
        <rFont val="Arial"/>
        <family val="2"/>
      </rPr>
      <t>A</t>
    </r>
    <r>
      <rPr>
        <sz val="10"/>
        <rFont val="Arial"/>
        <family val="2"/>
      </rPr>
      <t xml:space="preserve"> as a boy completes each requirement</t>
    </r>
    <r>
      <rPr>
        <sz val="10"/>
        <rFont val="Arial"/>
        <family val="2"/>
      </rPr>
      <t>.</t>
    </r>
  </si>
  <si>
    <t>Primary Adult</t>
  </si>
  <si>
    <t>Second Adult</t>
  </si>
  <si>
    <t xml:space="preserve">Relationship: </t>
  </si>
  <si>
    <t xml:space="preserve">City, State  ZIP: </t>
  </si>
  <si>
    <t xml:space="preserve">Name: </t>
  </si>
  <si>
    <t xml:space="preserve">Address: </t>
  </si>
  <si>
    <t xml:space="preserve">Work Phone: </t>
  </si>
  <si>
    <t xml:space="preserve">Home Phone: </t>
  </si>
  <si>
    <t xml:space="preserve">Work e-mail: </t>
  </si>
  <si>
    <t xml:space="preserve">Cell Phone: </t>
  </si>
  <si>
    <t xml:space="preserve">Home e-mail: </t>
  </si>
  <si>
    <t>The Parent Contact Info page is simply there to give you a place to collect parent info for your scouts.  Use it or not.  It will have no effect on the rest of the sheet.  This is just there as a tool for you.</t>
  </si>
  <si>
    <r>
      <t xml:space="preserve">   Enter </t>
    </r>
    <r>
      <rPr>
        <b/>
        <sz val="10"/>
        <rFont val="Arial"/>
        <family val="2"/>
      </rPr>
      <t>A</t>
    </r>
    <r>
      <rPr>
        <sz val="10"/>
        <rFont val="Arial"/>
        <family val="2"/>
      </rPr>
      <t xml:space="preserve"> to indicated Attendance at the Event.</t>
    </r>
  </si>
  <si>
    <t>Attendance</t>
  </si>
  <si>
    <t>Attendance    Attendance    Attendance    Attendance    Attendance    Attendance    Attendance    Attendance    Attendance    Attendance    Attendance    Attendance    Attendance    Attendance    Attendance    Attendance    Attendance</t>
  </si>
  <si>
    <t>Date</t>
  </si>
  <si>
    <t>Event Attended (Den Meeting, Field Trip, Day Camp, etc)</t>
  </si>
  <si>
    <t>The Parent Contact Info page:</t>
  </si>
  <si>
    <t>The Attendance page:</t>
  </si>
  <si>
    <t>The Attendance page is used to help you keep track of who was present at various events, such as Den Meetings, Den Outings, Pack Meetings, Campouts, etc.</t>
  </si>
  <si>
    <t>- Added Parent Contact Info Sheet &amp; Attendance Sheet</t>
  </si>
  <si>
    <t>- Modified Arrow Points formulas on Summary page to supress Arrow Point awards until Wolf Badge is earned.</t>
  </si>
  <si>
    <t>WolfTrax 1.11</t>
  </si>
  <si>
    <t>- Corrected protection problem of Date field on Attendance page</t>
  </si>
  <si>
    <t>- Fixed some minor spelling errors.</t>
  </si>
  <si>
    <t>You will never enter any information on the individual scout pages.  Those pages are for you to occasionally print out and hand to the parents.  You can use them to let a parent know what their son has and has not completed.  You can also use that page to make homework assignments for boys that are behind the other boys in the den.</t>
  </si>
  <si>
    <t>WolfTrax 1.12</t>
  </si>
  <si>
    <t>- Fixed typo (missing the critical word 'NOT') on instructions page under "Converting Additional Achievements" section</t>
  </si>
  <si>
    <t>WolfTrax 1.13</t>
  </si>
  <si>
    <t xml:space="preserve">Scout's Full Name: </t>
  </si>
  <si>
    <t xml:space="preserve">Birthday: </t>
  </si>
  <si>
    <t>- Created comment fields on the Achievements page, the Electives page, and the Bobcat page to add full descriptions of all requirements.</t>
  </si>
  <si>
    <t>- Added Full Name &amp; Birthday fields on Parent Contact Info sheet</t>
  </si>
  <si>
    <t>- Added a Troubleshooting FAQ page.</t>
  </si>
  <si>
    <t>- Added Conditional Formatting to the Summary page to make unawarded Awards stand out more.</t>
  </si>
  <si>
    <t>Key</t>
  </si>
  <si>
    <r>
      <t>C</t>
    </r>
    <r>
      <rPr>
        <sz val="10"/>
        <rFont val="Arial"/>
        <family val="2"/>
      </rPr>
      <t xml:space="preserve"> = Complete</t>
    </r>
  </si>
  <si>
    <r>
      <t>A</t>
    </r>
    <r>
      <rPr>
        <sz val="10"/>
        <rFont val="Arial"/>
        <family val="2"/>
      </rPr>
      <t xml:space="preserve"> = Achievement Item Completed</t>
    </r>
  </si>
  <si>
    <r>
      <t>E</t>
    </r>
    <r>
      <rPr>
        <sz val="10"/>
        <rFont val="Arial"/>
        <family val="2"/>
      </rPr>
      <t xml:space="preserve"> = Elective Item Completed</t>
    </r>
  </si>
  <si>
    <t>- Fixed minor typos.</t>
  </si>
  <si>
    <t>- Added a Key to the Individual Scout pages.</t>
  </si>
  <si>
    <t>WolfTrax 1.14</t>
  </si>
  <si>
    <t>WolfTrax 1.15</t>
  </si>
  <si>
    <t>- Deleted Additional Awards Page due to release of CubPatchesTrax.</t>
  </si>
  <si>
    <t>WolfTrax 1.16</t>
  </si>
  <si>
    <t>Status: (#)Percent or (C)omplete</t>
  </si>
  <si>
    <r>
      <t>#</t>
    </r>
    <r>
      <rPr>
        <sz val="10"/>
        <rFont val="Arial"/>
        <family val="2"/>
      </rPr>
      <t xml:space="preserve"> = Percent or Number Complete</t>
    </r>
  </si>
  <si>
    <t>- Changed Partial Listings 'P' to Basic Percentage '%' Calculations.  This will allow you to find out how close or far away Scouts are from receiving each award.</t>
  </si>
  <si>
    <t>http://trax.boy-scouts.net/faq.htm</t>
  </si>
  <si>
    <t>First, most issues can be solved by carefully reading these instructions.  I encourage you to re-read this entire page before you do anything else.  If that doesn't help, then the home site has a troubleshooting and FAQ page:</t>
  </si>
  <si>
    <t xml:space="preserve">If neither of these has helped, then please e-mail me and ask.  However, I ask that you please exhaust the above resources before you e-mail me.  I get several e-mails per day asking for help, and to be honest, if they ask a question which I've already covered in these instructions and/or the FAQ page, I'm very likely to ignore the e-mail.  Please read before you e-mail me. </t>
  </si>
  <si>
    <t>Troubleshooting &amp; Frequently Asked Questions</t>
  </si>
  <si>
    <t>- Removed Troubleshooting FAQ page and redirected those inquires to the FAQ page on the home website.</t>
  </si>
  <si>
    <r>
      <t xml:space="preserve">- Electives earned from Achievements will be summarized on the Achievements pages and now have the ability to count achievements marked 'A' when there is an achievement step that is not used to fulfill the achievement requirements, making it easier to track. If you use an entire achievement exclusively for electives, you must still use 'E' when entering it. If you want to use this feature you must put 'YES' in the field above. (a special thanks to </t>
    </r>
    <r>
      <rPr>
        <b/>
        <sz val="10"/>
        <rFont val="Arial"/>
        <family val="2"/>
      </rPr>
      <t>Troy Teeples</t>
    </r>
    <r>
      <rPr>
        <sz val="10"/>
        <rFont val="Arial"/>
        <family val="2"/>
      </rPr>
      <t xml:space="preserve"> for adding these new features)</t>
    </r>
  </si>
  <si>
    <t>You must save your spreadsheet to your hard drive.  If you don't, it won't let you propogate the names throughout the spreadsheet, and it will act as though the spreadsheet is read-only.</t>
  </si>
  <si>
    <t>Immediately after you download:</t>
  </si>
  <si>
    <t>WolfTrax 1.17</t>
  </si>
  <si>
    <t>Recharter    Recharter    Recharter</t>
  </si>
  <si>
    <t xml:space="preserve">Pack: </t>
  </si>
  <si>
    <t/>
  </si>
  <si>
    <t xml:space="preserve">Den: </t>
  </si>
  <si>
    <r>
      <t xml:space="preserve">Enter a </t>
    </r>
    <r>
      <rPr>
        <b/>
        <sz val="10"/>
        <rFont val="Arial"/>
        <family val="2"/>
      </rPr>
      <t>P</t>
    </r>
    <r>
      <rPr>
        <sz val="10"/>
        <rFont val="Arial"/>
        <family val="2"/>
      </rPr>
      <t xml:space="preserve"> to indicate Paid</t>
    </r>
  </si>
  <si>
    <t>National Dues</t>
  </si>
  <si>
    <t>Boy's Life</t>
  </si>
  <si>
    <t>Pack Dues</t>
  </si>
  <si>
    <t>Insurance</t>
  </si>
  <si>
    <t xml:space="preserve">Enter amount for National Dues: </t>
  </si>
  <si>
    <t xml:space="preserve">Enter amount for Boy's Life: </t>
  </si>
  <si>
    <t xml:space="preserve">Enter amount for Pack Dues: </t>
  </si>
  <si>
    <t xml:space="preserve">Enter amount for Insurance: </t>
  </si>
  <si>
    <t>Bobcat</t>
  </si>
  <si>
    <t>- Added Bobcat to the Summary page</t>
  </si>
  <si>
    <t>- Fixed several minor spelling issues</t>
  </si>
  <si>
    <t>WolfTrax 1.18</t>
  </si>
  <si>
    <t>- Modified formulas to make spreadsheet work on both Microsoft Excel and OpenOffice Calc.</t>
  </si>
  <si>
    <t>2.  You have my permission to post this spreadsheet on any server willing to host it.  I will, however, ask that if you DO post this spreadsheet on a server somewhere, that you occasionally check back to the home site to make sure you have the latest version available.</t>
  </si>
  <si>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wolf</t>
    </r>
    <r>
      <rPr>
        <sz val="10"/>
        <rFont val="Arial"/>
        <family val="2"/>
      </rPr>
      <t xml:space="preserve"> (if you're using OpenOffice Calc, the sheet is locked, but there is no password).</t>
    </r>
  </si>
  <si>
    <t>Double-Click on the Tabs at the bottom of the page that say "Scout 1", "Scout 2", etc.  That will hightlight the text.  Simply type the boy's name on the tab.  That will cause his name to proliferate thoughout the spreadsheet.  If you're using OpenOffice Calc, you'll need to unprotect the sheet, right-click on the tab, choose rename and change the name, then re-protect the sheet.</t>
  </si>
  <si>
    <t>Bobcat   Bobcat   Bobcat   Bobcat    Bobcat</t>
  </si>
  <si>
    <t>Learn &amp; Say Scout Oath</t>
  </si>
  <si>
    <t>Learn &amp; Say Scout Law</t>
  </si>
  <si>
    <t>Attend a pack or family campout</t>
  </si>
  <si>
    <t>Tie an overhand and square knots</t>
  </si>
  <si>
    <t>Identify four types of animals</t>
  </si>
  <si>
    <t>List possible weather changes while camping</t>
  </si>
  <si>
    <t>Show what to do during natural disaster</t>
  </si>
  <si>
    <t>Show what to do to prevent spreading germs</t>
  </si>
  <si>
    <t>Recite Outdoor Code</t>
  </si>
  <si>
    <t>Recite the Leave No Trace Principles</t>
  </si>
  <si>
    <t>List how you are careful with fire</t>
  </si>
  <si>
    <t>Participate in a flag ceremony</t>
  </si>
  <si>
    <t>Make and follow a den duty chart</t>
  </si>
  <si>
    <t>Show how your community has changed</t>
  </si>
  <si>
    <t>Present a solution to a community issue</t>
  </si>
  <si>
    <t>Work on a service project</t>
  </si>
  <si>
    <t>Talk to a PD officer / FD member, etc</t>
  </si>
  <si>
    <t>Visit a religious monument</t>
  </si>
  <si>
    <t>Read a story about religious freedom</t>
  </si>
  <si>
    <t>Learn a song of grace</t>
  </si>
  <si>
    <t>Communicate in two ways</t>
  </si>
  <si>
    <t>Create an original skit</t>
  </si>
  <si>
    <t>Present a campfire program</t>
  </si>
  <si>
    <t>Perform your campfire program</t>
  </si>
  <si>
    <t>Prepare for a hike</t>
  </si>
  <si>
    <t>Tell what the buddy system is</t>
  </si>
  <si>
    <t>Chose appropriate clothing for a hike</t>
  </si>
  <si>
    <t>Discuss how you show respect for wildlife</t>
  </si>
  <si>
    <t>Go on a 1 mile hike</t>
  </si>
  <si>
    <t>Name two birds, bugs and animals</t>
  </si>
  <si>
    <t>Draw a map of your area</t>
  </si>
  <si>
    <t>Practice your balance</t>
  </si>
  <si>
    <t>Practice your flexibility</t>
  </si>
  <si>
    <t>Play a sport with your den or family</t>
  </si>
  <si>
    <t>Do two animal walks</t>
  </si>
  <si>
    <t>Demonstrate healthy eating</t>
  </si>
  <si>
    <t>ID parts of a coin</t>
  </si>
  <si>
    <t>Find and tell about the mintmarks</t>
  </si>
  <si>
    <t>Play a coin game</t>
  </si>
  <si>
    <t>Make a rubbing of a coin</t>
  </si>
  <si>
    <t>Play a game with coin math</t>
  </si>
  <si>
    <t>Create a balance scale</t>
  </si>
  <si>
    <t>Do a coin weight investigation</t>
  </si>
  <si>
    <t>Fly and modify a paper airplane</t>
  </si>
  <si>
    <t>Bounce an underinflated ball</t>
  </si>
  <si>
    <t>Roll an underinflated ball or tire</t>
  </si>
  <si>
    <t>Record the sounds you hear outside</t>
  </si>
  <si>
    <t>Create a wind instrument and play it</t>
  </si>
  <si>
    <t>Investigate how speed affects sound</t>
  </si>
  <si>
    <t>Participate in a wind powered race</t>
  </si>
  <si>
    <t>Play of "Go Fish for 10's"</t>
  </si>
  <si>
    <t>Do 5 activities that use math</t>
  </si>
  <si>
    <t>Make a rekenrek with two rows</t>
  </si>
  <si>
    <t>Identify 3 shapes in nature</t>
  </si>
  <si>
    <t>Identify 2 shapes in bridges</t>
  </si>
  <si>
    <t>Choose a shape and record where you see it</t>
  </si>
  <si>
    <t>Draw graph of the number of colors</t>
  </si>
  <si>
    <t>Compare your results</t>
  </si>
  <si>
    <t>Predict the colors in a different package</t>
  </si>
  <si>
    <t>Decide if your prediction was close</t>
  </si>
  <si>
    <t>Measure peoples height and count steps</t>
  </si>
  <si>
    <t>Graph number of shots to make 5 baskets</t>
  </si>
  <si>
    <t>Use the pig pen code</t>
  </si>
  <si>
    <t>Practice using a block cipher</t>
  </si>
  <si>
    <t>Collect 10 items</t>
  </si>
  <si>
    <t>Share your collection</t>
  </si>
  <si>
    <t>Collect 10 autographs</t>
  </si>
  <si>
    <t>Write a famous person for an autograph</t>
  </si>
  <si>
    <t>Try using a wheelchair or crutches</t>
  </si>
  <si>
    <t>Learn about handicapped sports</t>
  </si>
  <si>
    <t>Do 3 of the following wearing gloves</t>
  </si>
  <si>
    <t>Tie your shoes</t>
  </si>
  <si>
    <t>Use a fork to pick up food</t>
  </si>
  <si>
    <t>Play a card game</t>
  </si>
  <si>
    <t>Play a video game</t>
  </si>
  <si>
    <t>Play a board game</t>
  </si>
  <si>
    <t>Blow bubbles</t>
  </si>
  <si>
    <t>Paint a picture with and without sight</t>
  </si>
  <si>
    <t>Sign a simple sentence</t>
  </si>
  <si>
    <t>Learn about a famous person with a disability</t>
  </si>
  <si>
    <t>Attend an event for disabled people</t>
  </si>
  <si>
    <t>Play a game of dinosaur knowledge</t>
  </si>
  <si>
    <t>Create an imaginary dinosaur</t>
  </si>
  <si>
    <t>Make a fossil cast</t>
  </si>
  <si>
    <t>Make an edible fossil</t>
  </si>
  <si>
    <t>Locate your home on a map</t>
  </si>
  <si>
    <t>Draw a map</t>
  </si>
  <si>
    <t>Identify a compass rose</t>
  </si>
  <si>
    <t>Use a compass to find north</t>
  </si>
  <si>
    <t>Use a compass on a scavenger hunt</t>
  </si>
  <si>
    <t>Go on a hike with a map and compass</t>
  </si>
  <si>
    <t>Wash your hands and sing the "Germ Song"</t>
  </si>
  <si>
    <t>Play germ Magnet</t>
  </si>
  <si>
    <t>Conduct a sneeze demonstration</t>
  </si>
  <si>
    <t>Conduct a mucus demonstration</t>
  </si>
  <si>
    <t>Grow a mold culture</t>
  </si>
  <si>
    <t>Make a clean room chart</t>
  </si>
  <si>
    <t>Plant a seed</t>
  </si>
  <si>
    <t>Learn about what grows in your area</t>
  </si>
  <si>
    <t>Visit a botanical garden</t>
  </si>
  <si>
    <t>Make a terrarium</t>
  </si>
  <si>
    <t>Grow a garden with a seed tray</t>
  </si>
  <si>
    <t>Grow a sweep potato in water</t>
  </si>
  <si>
    <t>Talk about being a hero</t>
  </si>
  <si>
    <t>Visit an agency where you find heroes</t>
  </si>
  <si>
    <t>Interview a hero</t>
  </si>
  <si>
    <t>Honor a serviceperson with a care package</t>
  </si>
  <si>
    <t>Find out about service animals</t>
  </si>
  <si>
    <t>Participate in an event that celebrates heroes</t>
  </si>
  <si>
    <t>Fly three kinds of paper airplanes</t>
  </si>
  <si>
    <t>Sail two different boats</t>
  </si>
  <si>
    <t>Create a self propelled car</t>
  </si>
  <si>
    <t>Learn about being physically fit</t>
  </si>
  <si>
    <t>Talk about properly warming up</t>
  </si>
  <si>
    <t>Practice two physical fitness skills</t>
  </si>
  <si>
    <t>Play a team sport for 30 min</t>
  </si>
  <si>
    <t>Talk about sportsmanship</t>
  </si>
  <si>
    <t>Visit a sporting event</t>
  </si>
  <si>
    <t>Make an obstacle course</t>
  </si>
  <si>
    <t>Demonstrate how water can be polluted</t>
  </si>
  <si>
    <t>Help conserve water</t>
  </si>
  <si>
    <t>Explain why swimming is good exercise</t>
  </si>
  <si>
    <t>Explain the water safety rules</t>
  </si>
  <si>
    <t>Jump into a pool and swim 25 feet</t>
  </si>
  <si>
    <t>Achievements Completed</t>
  </si>
  <si>
    <t>Electives Earned</t>
  </si>
  <si>
    <t>WolfTrax 2.0</t>
  </si>
  <si>
    <r>
      <t xml:space="preserve">To enter credit on the Electives page, enter an </t>
    </r>
    <r>
      <rPr>
        <b/>
        <sz val="10"/>
        <rFont val="Arial"/>
        <family val="2"/>
      </rPr>
      <t>E</t>
    </r>
    <r>
      <rPr>
        <sz val="10"/>
        <rFont val="Arial"/>
        <family val="2"/>
      </rPr>
      <t xml:space="preserve"> as a boy completes each requirement.</t>
    </r>
  </si>
  <si>
    <t>About the version 2.0 changes</t>
  </si>
  <si>
    <t>Learn about "invisible" disabilities</t>
  </si>
  <si>
    <t>Make a paper airplane catapult</t>
  </si>
  <si>
    <t>Make a balloon powered sled</t>
  </si>
  <si>
    <t>Determine most common color</t>
  </si>
  <si>
    <t>Visit a museum displaying collections</t>
  </si>
  <si>
    <t>Huge amounts of thanks to Frank Steele for creating these sheets originally.  He has since moved on from Scouting, as has Audra Edmunds who took over after Mr. Steele stepped down.  Thank you both for your hard work over the years.</t>
  </si>
  <si>
    <t>This massive update was started as something for myself as a Bear Den Leader, but grew to rework each badge requirement at the request of my Cub Master.  Thank you to David Wilhite for your assistance during the development of this spreadsheet.</t>
  </si>
  <si>
    <t>- Updated to new BSA Program which starts June 1, 2015</t>
  </si>
  <si>
    <t>Call of the Wild</t>
  </si>
  <si>
    <t>5b</t>
  </si>
  <si>
    <t>7a</t>
  </si>
  <si>
    <t>7b</t>
  </si>
  <si>
    <t>Council Fire</t>
  </si>
  <si>
    <t>3a</t>
  </si>
  <si>
    <t>3b</t>
  </si>
  <si>
    <t>4a</t>
  </si>
  <si>
    <t>4b</t>
  </si>
  <si>
    <t>6a</t>
  </si>
  <si>
    <t>6b</t>
  </si>
  <si>
    <t>6c</t>
  </si>
  <si>
    <t>Duty to God Footsteps</t>
  </si>
  <si>
    <t>1a</t>
  </si>
  <si>
    <t>1b</t>
  </si>
  <si>
    <t>2a</t>
  </si>
  <si>
    <t>2b</t>
  </si>
  <si>
    <t>2c</t>
  </si>
  <si>
    <t>2d</t>
  </si>
  <si>
    <t>(do all)</t>
  </si>
  <si>
    <t>Howling at the Moon</t>
  </si>
  <si>
    <t>Paws on the Path</t>
  </si>
  <si>
    <t>Running with the Pack</t>
  </si>
  <si>
    <t>Adventures in Coins</t>
  </si>
  <si>
    <t>Air of the Wolf</t>
  </si>
  <si>
    <t>1c</t>
  </si>
  <si>
    <t>Code of the Wolf</t>
  </si>
  <si>
    <t>1d</t>
  </si>
  <si>
    <t>3ai</t>
  </si>
  <si>
    <t>3aii</t>
  </si>
  <si>
    <t>3aiii</t>
  </si>
  <si>
    <t>3aiv</t>
  </si>
  <si>
    <t>3av</t>
  </si>
  <si>
    <t>3c</t>
  </si>
  <si>
    <t>4c</t>
  </si>
  <si>
    <t>Count the number of colors in a package</t>
  </si>
  <si>
    <t>Make a game requiring math to keep score</t>
  </si>
  <si>
    <t>1e</t>
  </si>
  <si>
    <t xml:space="preserve">Make a rain gauge </t>
  </si>
  <si>
    <t>Collections and Hobbies</t>
  </si>
  <si>
    <t>Cubs Who Care</t>
  </si>
  <si>
    <t>2e</t>
  </si>
  <si>
    <t>Digging in the Past</t>
  </si>
  <si>
    <t>Finding Your Way</t>
  </si>
  <si>
    <t>Germs Alive!</t>
  </si>
  <si>
    <t>Grow Something</t>
  </si>
  <si>
    <t>Hometown Heroes</t>
  </si>
  <si>
    <t>Motor Away</t>
  </si>
  <si>
    <t>Paws of Skill</t>
  </si>
  <si>
    <t>Spirit of the Water</t>
  </si>
  <si>
    <t>trax@oradat.com</t>
  </si>
  <si>
    <t>WolfTrax 2.1</t>
  </si>
  <si>
    <t>- Fixed achivement names on the summary column on each Scout's page</t>
  </si>
  <si>
    <t>WolfTrax 2.2</t>
  </si>
  <si>
    <t>- Fixed order of Air of the Wolf Elective items on the Scout summary pages</t>
  </si>
  <si>
    <t>- Thanks to Randel Hall for notifying me of the error.</t>
  </si>
  <si>
    <t>- Added a Recharter page</t>
  </si>
  <si>
    <t>- Fixed formula for Air of the Wolf Elective.  Now displays a C for Completion instead of 100% (or ##)</t>
  </si>
  <si>
    <t>Bobcat Rank</t>
  </si>
  <si>
    <t>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t>
  </si>
  <si>
    <r>
      <t xml:space="preserve">   Enter </t>
    </r>
    <r>
      <rPr>
        <b/>
        <sz val="10"/>
        <rFont val="Arial"/>
        <family val="2"/>
      </rPr>
      <t>C</t>
    </r>
    <r>
      <rPr>
        <sz val="10"/>
        <rFont val="Arial"/>
        <family val="2"/>
      </rPr>
      <t xml:space="preserve"> for credit</t>
    </r>
  </si>
  <si>
    <t>1f</t>
  </si>
  <si>
    <t>Complete one Elective of Scout's Choice</t>
  </si>
  <si>
    <t>Earn the Cyber Chip award for your age</t>
  </si>
  <si>
    <t>Wolf    Wolf    Wolf    Wolf    Wolf</t>
  </si>
  <si>
    <t>Complete Call of the Wild</t>
  </si>
  <si>
    <t>Complete Council Fire</t>
  </si>
  <si>
    <t>Complete Duty to God Footsteps</t>
  </si>
  <si>
    <t>Complete Howling at the Moon</t>
  </si>
  <si>
    <t>Complete Paws on the Path</t>
  </si>
  <si>
    <t>Complete Running With the Pack</t>
  </si>
  <si>
    <t>WolfTrax 2.3</t>
  </si>
  <si>
    <t>- Made formulas input agnostic</t>
  </si>
  <si>
    <t>- Added Wolf sheet for tracking Parent's Guide and the Cyber Chip requirements</t>
  </si>
  <si>
    <t>- Support for 20 Scouts WHAAAAAAAAAAAAAAAAAAAAAAAAAAAAAAAAAAT!??</t>
  </si>
  <si>
    <t>WolfTrax 2.4</t>
  </si>
  <si>
    <t>- Fixed input on Bobcat page.  Was looking for an 'A'</t>
  </si>
  <si>
    <t>- Corrected Bobcat completion on Summary page</t>
  </si>
  <si>
    <t>WolfTrax 2.5</t>
  </si>
  <si>
    <t>- Fixed input on Achievement page.  Was looking for an 'A' for Scouts 2-20</t>
  </si>
  <si>
    <t>WolfTrax 2.6</t>
  </si>
  <si>
    <t>- Corrected formula for detecting completed electives on the Wolf tab.  Problem existed from the first time the tab was added in v2.3</t>
  </si>
  <si>
    <t>(do 1-4 and one other)</t>
  </si>
  <si>
    <t>(do 1-2 and one of 3-7)</t>
  </si>
  <si>
    <t>Participate in assembly for military vets</t>
  </si>
  <si>
    <t>(do 1 or 2 and two of 4-6)</t>
  </si>
  <si>
    <t>Discuss your duty to God</t>
  </si>
  <si>
    <t>Earn the religious emblem of your faith</t>
  </si>
  <si>
    <t>Offer a prayer, etc with family/den/pack</t>
  </si>
  <si>
    <t>(do 1-5)</t>
  </si>
  <si>
    <t>d</t>
  </si>
  <si>
    <t>(do 1-4 and one of 5-7)</t>
  </si>
  <si>
    <t>(do two of 1 and two of 2)</t>
  </si>
  <si>
    <t>Make and fly a kite</t>
  </si>
  <si>
    <t>(do two of 1, one of 2, one of 3 and one of 4)</t>
  </si>
  <si>
    <t>(do 1, 2, one of 3, one of 4)</t>
  </si>
  <si>
    <t>Watch a show about collecing</t>
  </si>
  <si>
    <t>(do four)</t>
  </si>
  <si>
    <t>4d</t>
  </si>
  <si>
    <t>4e</t>
  </si>
  <si>
    <t>4f</t>
  </si>
  <si>
    <t>c</t>
  </si>
  <si>
    <t>Make a dinosaur dig and dig in it</t>
  </si>
  <si>
    <t>(do all, only one of 3)</t>
  </si>
  <si>
    <t>(do five)</t>
  </si>
  <si>
    <t>(do 1-3 and one of 4)</t>
  </si>
  <si>
    <t>(do 1-4)</t>
  </si>
  <si>
    <t>Emergency Preparedness</t>
  </si>
  <si>
    <t>Tell about what you learned</t>
  </si>
  <si>
    <t>Outdoor Activity Award</t>
  </si>
  <si>
    <t>Attend either summer Day or Resident camp</t>
  </si>
  <si>
    <t>a</t>
  </si>
  <si>
    <t>Participate in nature hike</t>
  </si>
  <si>
    <t>b</t>
  </si>
  <si>
    <t>Participate in outdoor activity</t>
  </si>
  <si>
    <t>Explain the buddy system</t>
  </si>
  <si>
    <t>Attend a pack overnighter</t>
  </si>
  <si>
    <t>e</t>
  </si>
  <si>
    <t>Complete an oudoor service project</t>
  </si>
  <si>
    <t>f</t>
  </si>
  <si>
    <t>Complete conservation project</t>
  </si>
  <si>
    <t>g</t>
  </si>
  <si>
    <t>Earn the Summertime Pack Award</t>
  </si>
  <si>
    <t>h</t>
  </si>
  <si>
    <t>Participate in nature observation</t>
  </si>
  <si>
    <t>i</t>
  </si>
  <si>
    <t>Participate in outdoor aquatics</t>
  </si>
  <si>
    <t>j</t>
  </si>
  <si>
    <t>Participate in outdoor campfire pgm</t>
  </si>
  <si>
    <t>k</t>
  </si>
  <si>
    <t>Participate in outdoor sporting event</t>
  </si>
  <si>
    <t>l</t>
  </si>
  <si>
    <t>Participate in outdoor worship service</t>
  </si>
  <si>
    <t>m</t>
  </si>
  <si>
    <t>Explore park</t>
  </si>
  <si>
    <t>n</t>
  </si>
  <si>
    <t>Invent and play outside game</t>
  </si>
  <si>
    <t>World Conservation Award</t>
  </si>
  <si>
    <t>Participate in conservation project</t>
  </si>
  <si>
    <t>Other simple awards</t>
  </si>
  <si>
    <t>Conservation Good Turn</t>
  </si>
  <si>
    <t>Do a conservation project</t>
  </si>
  <si>
    <t>Recruiter Strip</t>
  </si>
  <si>
    <t>Invite a friend</t>
  </si>
  <si>
    <t>Religious Knot</t>
  </si>
  <si>
    <t>Earn the Emblem</t>
  </si>
  <si>
    <t>Summertime Pack Award (pin)</t>
  </si>
  <si>
    <t>Attend 3 events over summer</t>
  </si>
  <si>
    <t>NOVA Science: Science Everywhere</t>
  </si>
  <si>
    <t>Read or watch 1 hour of science content</t>
  </si>
  <si>
    <t>List at least two questions or ideas</t>
  </si>
  <si>
    <t>Discuss two with your counselor</t>
  </si>
  <si>
    <t>Complete an elective listed in comment</t>
  </si>
  <si>
    <t>Choose a question to investigate</t>
  </si>
  <si>
    <t>Use scientific method to investigate</t>
  </si>
  <si>
    <t>Discuss findings with counselor</t>
  </si>
  <si>
    <t>Visit a place where science is done</t>
  </si>
  <si>
    <t>Talk to someone in charge about science</t>
  </si>
  <si>
    <t>Discuss science done/used/explained</t>
  </si>
  <si>
    <t>Discuss how science affects daily life</t>
  </si>
  <si>
    <t>NOVA Science: Down and Dirty</t>
  </si>
  <si>
    <t>Read or watch 1 hour of Earth science content</t>
  </si>
  <si>
    <t>Investigate All of A, B, C, OR D</t>
  </si>
  <si>
    <t>3a1</t>
  </si>
  <si>
    <t>How are volcanoes are formed</t>
  </si>
  <si>
    <t>3a2</t>
  </si>
  <si>
    <t>Difference between lava and magma</t>
  </si>
  <si>
    <t>3a3</t>
  </si>
  <si>
    <t>How a volcano builds and destroys land</t>
  </si>
  <si>
    <t>3a4</t>
  </si>
  <si>
    <t>Build or draw a volcano model</t>
  </si>
  <si>
    <t>3a5</t>
  </si>
  <si>
    <t>Share model and what you learned</t>
  </si>
  <si>
    <t>3b1</t>
  </si>
  <si>
    <t>Collect 3 to 5 common minerals</t>
  </si>
  <si>
    <t>3b2</t>
  </si>
  <si>
    <t>Types of rock these minerals found in</t>
  </si>
  <si>
    <t>3b3</t>
  </si>
  <si>
    <t>Explain difference of rock types</t>
  </si>
  <si>
    <t>3b4</t>
  </si>
  <si>
    <t>Share collection and what you learned</t>
  </si>
  <si>
    <t>3c1</t>
  </si>
  <si>
    <t>Use 4 ways to monitor / predict weather</t>
  </si>
  <si>
    <t>3c2</t>
  </si>
  <si>
    <t>Analyze predictions for a week</t>
  </si>
  <si>
    <t>3c3</t>
  </si>
  <si>
    <t>Discuss work with counselor</t>
  </si>
  <si>
    <t>3d</t>
  </si>
  <si>
    <t>Choose 2 habitats and complete activity</t>
  </si>
  <si>
    <t>3d1</t>
  </si>
  <si>
    <t>Prairie</t>
  </si>
  <si>
    <t>3d2</t>
  </si>
  <si>
    <t>Temperate forest</t>
  </si>
  <si>
    <t>3d3</t>
  </si>
  <si>
    <t>Aquatic ecosystem</t>
  </si>
  <si>
    <t>3d4</t>
  </si>
  <si>
    <t>Temperate / Subtropical rain forest</t>
  </si>
  <si>
    <t>3d5</t>
  </si>
  <si>
    <t>Desert</t>
  </si>
  <si>
    <t>3d6</t>
  </si>
  <si>
    <t>Polar ice</t>
  </si>
  <si>
    <t>3d7</t>
  </si>
  <si>
    <t>Tide pools</t>
  </si>
  <si>
    <t>Do A or B</t>
  </si>
  <si>
    <t>Visit a place where earth science is done</t>
  </si>
  <si>
    <t>4a1</t>
  </si>
  <si>
    <t>Talk with someone how science is used</t>
  </si>
  <si>
    <t>4a2</t>
  </si>
  <si>
    <t>Discuss with counselor your visit</t>
  </si>
  <si>
    <t>Explore a career with earth science</t>
  </si>
  <si>
    <t>NOVA Science: Nova WILD!</t>
  </si>
  <si>
    <t>Read or watch 1 hour of wildlife content</t>
  </si>
  <si>
    <t>Explore what is wildlife</t>
  </si>
  <si>
    <t>Explain relationships within food chain</t>
  </si>
  <si>
    <t>Explain your favorite plant / wildlife</t>
  </si>
  <si>
    <t>Discuss what you've learned</t>
  </si>
  <si>
    <t>Do TWO from A-F</t>
  </si>
  <si>
    <t xml:space="preserve">Catalog 3-5 endangered plants/animals </t>
  </si>
  <si>
    <t>Display 10 locally threatened species</t>
  </si>
  <si>
    <t>4a3</t>
  </si>
  <si>
    <t>Discuss threatened v. endangered v. extinct</t>
  </si>
  <si>
    <t>4b1</t>
  </si>
  <si>
    <t>Catalog 5 locally invasive animals</t>
  </si>
  <si>
    <t>4b2</t>
  </si>
  <si>
    <t>Design display about invasive species</t>
  </si>
  <si>
    <t>4b3</t>
  </si>
  <si>
    <t>Discuss invasive species</t>
  </si>
  <si>
    <t>4c1</t>
  </si>
  <si>
    <t>Visit a local ecosystem and investigate</t>
  </si>
  <si>
    <t>4c2</t>
  </si>
  <si>
    <t>Draw food web of plants / animals</t>
  </si>
  <si>
    <t>4c3</t>
  </si>
  <si>
    <t>Discuss food web with counselor</t>
  </si>
  <si>
    <t>4d1</t>
  </si>
  <si>
    <t>Crate diorama of local animal's habitat</t>
  </si>
  <si>
    <t>4d2</t>
  </si>
  <si>
    <t>Explain what animal must have</t>
  </si>
  <si>
    <t>4e1</t>
  </si>
  <si>
    <t>Make and place a bird feeder</t>
  </si>
  <si>
    <t>4e2</t>
  </si>
  <si>
    <t>Fill feeder with birdseed</t>
  </si>
  <si>
    <t>4e3</t>
  </si>
  <si>
    <t>Provide a water source</t>
  </si>
  <si>
    <t>4e4</t>
  </si>
  <si>
    <t>Watch and record feeder for 2 weeks</t>
  </si>
  <si>
    <t>4e5</t>
  </si>
  <si>
    <t>Identify visitors</t>
  </si>
  <si>
    <t>4e6</t>
  </si>
  <si>
    <t>Discuss what you learned</t>
  </si>
  <si>
    <t>Earn Outdoor Ethics or Conservation awards</t>
  </si>
  <si>
    <t>Visit a place to observe wildlife</t>
  </si>
  <si>
    <t>5a1</t>
  </si>
  <si>
    <t>Talk about different species living there</t>
  </si>
  <si>
    <t>5a2</t>
  </si>
  <si>
    <t>Ask expert about what they studied</t>
  </si>
  <si>
    <t>Discuss why wildlife is important</t>
  </si>
  <si>
    <t>Discuss why biodiversity is important</t>
  </si>
  <si>
    <t>Discuss problems with invasive species</t>
  </si>
  <si>
    <t>NOVA Science: Out of This World</t>
  </si>
  <si>
    <t>Read or watch 1 hour of space content</t>
  </si>
  <si>
    <t>Watch the stars</t>
  </si>
  <si>
    <t>Find and draw 5 constellations</t>
  </si>
  <si>
    <t>Discuss with counselor</t>
  </si>
  <si>
    <t>Explain revolution, orbit and rotation</t>
  </si>
  <si>
    <t>Compare 3 planets to the Earth</t>
  </si>
  <si>
    <t>Design a rover and tell what it collects</t>
  </si>
  <si>
    <t>How would rover work</t>
  </si>
  <si>
    <t>How would rover transmit data</t>
  </si>
  <si>
    <t>3c4</t>
  </si>
  <si>
    <t>Why rovers are needed</t>
  </si>
  <si>
    <t>Design a space colony</t>
  </si>
  <si>
    <t>Discuss survival needs</t>
  </si>
  <si>
    <t>3e</t>
  </si>
  <si>
    <t>Map an asteroid</t>
  </si>
  <si>
    <t>3f1</t>
  </si>
  <si>
    <t>Model solar and lunar eclipse</t>
  </si>
  <si>
    <t>3f2</t>
  </si>
  <si>
    <t>Use your model to discuss</t>
  </si>
  <si>
    <t>Visit a place with space science</t>
  </si>
  <si>
    <t>Explore a career with space science</t>
  </si>
  <si>
    <t>Discuss your findings with counselor</t>
  </si>
  <si>
    <t>NOVA Technology: Tech Talk</t>
  </si>
  <si>
    <t>Read or watch 1 hour of tech content</t>
  </si>
  <si>
    <t>Look up definition of Technology</t>
  </si>
  <si>
    <t>How is tech used in communication</t>
  </si>
  <si>
    <t>How is tech used in business</t>
  </si>
  <si>
    <t>How is tech used in construction</t>
  </si>
  <si>
    <t>How is tech used in sports</t>
  </si>
  <si>
    <t>3b5</t>
  </si>
  <si>
    <t>How is tech used in entertainment</t>
  </si>
  <si>
    <t>Visit a place where tech is used</t>
  </si>
  <si>
    <t>Talk with someone about tech used</t>
  </si>
  <si>
    <t>Ask expert why the tech is used</t>
  </si>
  <si>
    <t>Discuss how tech affects your life</t>
  </si>
  <si>
    <t>NOVA Engineering: Swing!</t>
  </si>
  <si>
    <t>Read or watch 1 hour of mechanical content</t>
  </si>
  <si>
    <t>Make a list of the three kinds of levers</t>
  </si>
  <si>
    <t>Show how each lever work</t>
  </si>
  <si>
    <t>Show how the lever moves something</t>
  </si>
  <si>
    <t>Show the class of each lever</t>
  </si>
  <si>
    <t>Show why we use levers</t>
  </si>
  <si>
    <t>Design ONE of the following</t>
  </si>
  <si>
    <t>A playground fixture using a lever</t>
  </si>
  <si>
    <t>A game / sport using a lever</t>
  </si>
  <si>
    <t>An invention using a lever</t>
  </si>
  <si>
    <t>Visit a place that uses levers</t>
  </si>
  <si>
    <t>Discuss the equipment using levers</t>
  </si>
  <si>
    <t>Discuss how simple machines affect life</t>
  </si>
  <si>
    <t>NOVA Math: 1-2-3 GO!</t>
  </si>
  <si>
    <t>Read or watch 1 hour of Math content</t>
  </si>
  <si>
    <t>Do TWO of A, B or C</t>
  </si>
  <si>
    <t>Choose 2 and calculate your weight there</t>
  </si>
  <si>
    <t>On the sun or moon</t>
  </si>
  <si>
    <t>On Jupiter or Pluto</t>
  </si>
  <si>
    <t>On a planet of your choice</t>
  </si>
  <si>
    <t>Choose one and calculate its height</t>
  </si>
  <si>
    <t>A tree</t>
  </si>
  <si>
    <t>Your house</t>
  </si>
  <si>
    <t>A building of your choice</t>
  </si>
  <si>
    <t>Calculate the volume of air in your room</t>
  </si>
  <si>
    <t>Look up and discuss cryptography</t>
  </si>
  <si>
    <t>Discuss 3 ways codes are made</t>
  </si>
  <si>
    <t>Discuss how codes relate to math</t>
  </si>
  <si>
    <t>Design a code and write a message</t>
  </si>
  <si>
    <t>Share your code with your counselor</t>
  </si>
  <si>
    <t>Discuss how math affects your life</t>
  </si>
  <si>
    <t>Dr. Luis W. Alvarez Supernova Award</t>
  </si>
  <si>
    <t>Discuss facts about Dr. Alvarez</t>
  </si>
  <si>
    <t>Research 3 famous STEM professionals</t>
  </si>
  <si>
    <t>Discuss importance of STEM education</t>
  </si>
  <si>
    <t>Participate in a science project</t>
  </si>
  <si>
    <t>Do ONE</t>
  </si>
  <si>
    <t>Visit with someone in a STEM career</t>
  </si>
  <si>
    <t>Learn about a career dependent on STEM</t>
  </si>
  <si>
    <t>Discuss scientific method</t>
  </si>
  <si>
    <t>Participate in a STEM activity with den</t>
  </si>
  <si>
    <t>Submit Supernova application</t>
  </si>
  <si>
    <t>Shoot with your off hand</t>
  </si>
  <si>
    <t>S3</t>
  </si>
  <si>
    <t>Demonstrate/Explain range commands</t>
  </si>
  <si>
    <t>S2</t>
  </si>
  <si>
    <t>S1</t>
  </si>
  <si>
    <t>Earn the Level 1 Emblem for Slingshot</t>
  </si>
  <si>
    <t>Slingshot: Level 2</t>
  </si>
  <si>
    <t>Explain types of targets</t>
  </si>
  <si>
    <t>Explain types of ammo</t>
  </si>
  <si>
    <t>Explain parts of slingshot</t>
  </si>
  <si>
    <t>Demonstrate good shooting techniques</t>
  </si>
  <si>
    <t>Slingshot: Level 1</t>
  </si>
  <si>
    <t>5 facts about archery in history/lit</t>
  </si>
  <si>
    <t>S4</t>
  </si>
  <si>
    <t>Earn the Level 1 Emblem for Archery</t>
  </si>
  <si>
    <t>Archery: Level 2</t>
  </si>
  <si>
    <t>Safely retrieve arrows</t>
  </si>
  <si>
    <t>Properly shoot a bow</t>
  </si>
  <si>
    <t>Demonstrate arm/finger guards &amp; quiver</t>
  </si>
  <si>
    <t>Identify recurve and compound bow</t>
  </si>
  <si>
    <t>Follow archery range rules and whistles</t>
  </si>
  <si>
    <t>Archery: Level 1</t>
  </si>
  <si>
    <t>5 facts about BB gun history</t>
  </si>
  <si>
    <t>Fire 5 BBs in 3 volleys at the Cub target</t>
  </si>
  <si>
    <t>Demonstrate one shooting position</t>
  </si>
  <si>
    <t>Earn the Level 1 Emblem for BB Gun</t>
  </si>
  <si>
    <t>BB Gun: Level 2</t>
  </si>
  <si>
    <t>Show how to put away and store gun</t>
  </si>
  <si>
    <t>Load, fire, secure gun and safety mech.</t>
  </si>
  <si>
    <t>Explain what to do if you find gun</t>
  </si>
  <si>
    <t>BB Gun: Level 1</t>
  </si>
  <si>
    <t>do five</t>
  </si>
  <si>
    <t>Join a safe kids program</t>
  </si>
  <si>
    <t>Create a checklist to keep home safe</t>
  </si>
  <si>
    <t>Discuss emergency plan with family</t>
  </si>
  <si>
    <t>Learn basic first aid</t>
  </si>
  <si>
    <t>Create/plan/practice summoning help</t>
  </si>
  <si>
    <t>Wolf Cub Scout Awards    Wolf Cub Scout Awards    Wolf Cub Scout Awards    Wolf Cub Scout Awards</t>
  </si>
  <si>
    <t>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t>
  </si>
  <si>
    <t>Complete the Code of the Wolf adventure</t>
  </si>
  <si>
    <t>Complete the Air of the Wolf adventure</t>
  </si>
  <si>
    <t>Complete Call of the Wild adventure</t>
  </si>
  <si>
    <t>Identify 3 arrow and 4 bow parts</t>
  </si>
  <si>
    <t>Loose 5 arrows in 2 volleys</t>
  </si>
  <si>
    <t>Fire 5 shots in 2 volleys at a target</t>
  </si>
  <si>
    <t>Cub Awards</t>
  </si>
  <si>
    <t>NOVA Awards</t>
  </si>
  <si>
    <t>NOVA Awards (cont.)</t>
  </si>
  <si>
    <t>Shooting Awards</t>
  </si>
  <si>
    <t>- Updated for mid-year modifications, shortening most requirements</t>
  </si>
  <si>
    <t>- Added secondary Cub Awards and Shooting Sports tracking.  Also show on Summary tabs</t>
  </si>
  <si>
    <t>- Added den/pack linking on Recharter tab</t>
  </si>
  <si>
    <t>- Added NOVA tracking</t>
  </si>
  <si>
    <t>Wolf Shooting Awards    Wolf Shooting Awards    Wolf Shooting Awards    Wolf Shooting Awards</t>
  </si>
  <si>
    <t>WolfTrax 2.7</t>
  </si>
  <si>
    <t>- Corrected shooting sports fomulas</t>
  </si>
  <si>
    <t>WolfTrax 2.8</t>
  </si>
  <si>
    <t>- What versioning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</si>
</sst>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m/d/yy;@"/>
    <numFmt numFmtId="166" formatCode="mm/dd/yy;@"/>
    <numFmt numFmtId="167" formatCode="&quot;$&quot;#,##0.00"/>
    <numFmt numFmtId="168" formatCode="[$-409]mmmm\ d\,\ yyyy;@"/>
  </numFmts>
  <fonts count="39">
    <font>
      <sz val="10"/>
      <name val="Arial"/>
    </font>
    <font>
      <sz val="10"/>
      <name val="Arial"/>
      <family val="2"/>
    </font>
    <font>
      <sz val="8"/>
      <name val="Arial"/>
      <family val="2"/>
    </font>
    <font>
      <b/>
      <sz val="10"/>
      <name val="Arial"/>
      <family val="2"/>
    </font>
    <font>
      <sz val="10"/>
      <name val="Arial"/>
      <family val="2"/>
    </font>
    <font>
      <b/>
      <sz val="12"/>
      <name val="Arial"/>
      <family val="2"/>
    </font>
    <font>
      <sz val="10"/>
      <name val="Geneva"/>
    </font>
    <font>
      <b/>
      <sz val="11"/>
      <name val="Arial"/>
      <family val="2"/>
    </font>
    <font>
      <b/>
      <sz val="8"/>
      <name val="Arial"/>
      <family val="2"/>
    </font>
    <font>
      <sz val="8"/>
      <name val="Arial"/>
      <family val="2"/>
    </font>
    <font>
      <b/>
      <u/>
      <sz val="10"/>
      <name val="Arial"/>
      <family val="2"/>
    </font>
    <font>
      <sz val="9"/>
      <name val="Arial"/>
      <family val="2"/>
    </font>
    <font>
      <b/>
      <sz val="16"/>
      <name val="Arial"/>
      <family val="2"/>
    </font>
    <font>
      <b/>
      <sz val="14"/>
      <name val="Arial"/>
      <family val="2"/>
    </font>
    <font>
      <u/>
      <sz val="10"/>
      <color indexed="12"/>
      <name val="Arial"/>
      <family val="2"/>
    </font>
    <font>
      <sz val="10"/>
      <name val="Arial Narrow"/>
      <family val="2"/>
    </font>
    <font>
      <sz val="8"/>
      <color indexed="81"/>
      <name val="Tahoma"/>
      <family val="2"/>
    </font>
    <font>
      <sz val="9"/>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0"/>
      <name val="Arial"/>
      <family val="2"/>
    </font>
    <font>
      <b/>
      <sz val="9"/>
      <color indexed="81"/>
      <name val="Tahoma"/>
      <family val="2"/>
    </font>
    <font>
      <b/>
      <sz val="9"/>
      <name val="Arial"/>
      <family val="2"/>
    </font>
    <font>
      <sz val="10"/>
      <color indexed="10"/>
      <name val="Arial"/>
      <family val="2"/>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thin">
        <color indexed="64"/>
      </top>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s>
  <cellStyleXfs count="4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4"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7" borderId="0" applyNumberFormat="0" applyBorder="0" applyAlignment="0" applyProtection="0"/>
    <xf numFmtId="0" fontId="35" fillId="4" borderId="7" applyNumberFormat="0" applyFont="0" applyAlignment="0" applyProtection="0"/>
    <xf numFmtId="0" fontId="32" fillId="16"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0" fillId="0" borderId="0" applyNumberFormat="0" applyFill="0" applyBorder="0" applyAlignment="0" applyProtection="0"/>
    <xf numFmtId="0" fontId="1" fillId="0" borderId="0"/>
    <xf numFmtId="0" fontId="6" fillId="0" borderId="0"/>
  </cellStyleXfs>
  <cellXfs count="380">
    <xf numFmtId="0" fontId="0" fillId="0" borderId="0" xfId="0"/>
    <xf numFmtId="0" fontId="3" fillId="0" borderId="0" xfId="0" applyFont="1"/>
    <xf numFmtId="0" fontId="0" fillId="0" borderId="10" xfId="0" applyBorder="1" applyAlignment="1">
      <alignment horizontal="right"/>
    </xf>
    <xf numFmtId="0" fontId="0" fillId="0" borderId="0" xfId="0" applyBorder="1"/>
    <xf numFmtId="0" fontId="6" fillId="0" borderId="0" xfId="0" applyFont="1" applyBorder="1" applyAlignment="1">
      <alignment horizontal="right"/>
    </xf>
    <xf numFmtId="0" fontId="0" fillId="0" borderId="11" xfId="0" applyBorder="1" applyAlignment="1">
      <alignment horizontal="left"/>
    </xf>
    <xf numFmtId="0" fontId="3" fillId="0" borderId="0" xfId="0" applyFont="1" applyAlignment="1">
      <alignment horizontal="left"/>
    </xf>
    <xf numFmtId="0" fontId="3" fillId="0" borderId="0"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left"/>
    </xf>
    <xf numFmtId="0" fontId="3" fillId="0" borderId="10" xfId="0" applyFont="1" applyBorder="1" applyAlignment="1">
      <alignment horizontal="left" wrapText="1"/>
    </xf>
    <xf numFmtId="0" fontId="3" fillId="0" borderId="12" xfId="0" applyFont="1" applyBorder="1" applyAlignment="1"/>
    <xf numFmtId="0" fontId="3" fillId="0" borderId="0" xfId="0" applyFont="1" applyAlignment="1"/>
    <xf numFmtId="0" fontId="4" fillId="0" borderId="14" xfId="0" applyFont="1" applyBorder="1" applyAlignment="1"/>
    <xf numFmtId="0" fontId="0" fillId="0" borderId="0" xfId="0" applyProtection="1">
      <protection locked="0"/>
    </xf>
    <xf numFmtId="0" fontId="0" fillId="0" borderId="11" xfId="0" applyBorder="1" applyAlignment="1" applyProtection="1">
      <alignment horizontal="center" vertical="center"/>
      <protection locked="0"/>
    </xf>
    <xf numFmtId="0" fontId="5" fillId="0" borderId="15" xfId="0" applyFont="1" applyBorder="1" applyAlignment="1" applyProtection="1"/>
    <xf numFmtId="0" fontId="7" fillId="0" borderId="12" xfId="0" applyFont="1" applyBorder="1" applyAlignment="1" applyProtection="1">
      <alignment horizontal="right"/>
    </xf>
    <xf numFmtId="0" fontId="7" fillId="0" borderId="13" xfId="0" applyFont="1" applyBorder="1" applyAlignment="1" applyProtection="1">
      <alignment horizontal="left"/>
    </xf>
    <xf numFmtId="0" fontId="0" fillId="0" borderId="16" xfId="0" applyBorder="1" applyProtection="1"/>
    <xf numFmtId="0" fontId="3" fillId="0" borderId="0" xfId="0" applyFont="1" applyBorder="1" applyAlignment="1" applyProtection="1">
      <alignment horizontal="right"/>
    </xf>
    <xf numFmtId="0" fontId="3" fillId="0" borderId="10" xfId="0" applyFont="1" applyBorder="1" applyAlignment="1" applyProtection="1">
      <alignment horizontal="left" wrapText="1"/>
    </xf>
    <xf numFmtId="0" fontId="0" fillId="0" borderId="0" xfId="0" applyBorder="1" applyProtection="1"/>
    <xf numFmtId="0" fontId="0" fillId="0" borderId="10" xfId="0" applyBorder="1" applyProtection="1"/>
    <xf numFmtId="0" fontId="0" fillId="0" borderId="0" xfId="0" applyBorder="1" applyAlignment="1" applyProtection="1">
      <alignment horizontal="left"/>
    </xf>
    <xf numFmtId="0" fontId="0" fillId="0" borderId="0" xfId="0" applyBorder="1" applyAlignment="1" applyProtection="1">
      <alignment horizontal="center" textRotation="90"/>
    </xf>
    <xf numFmtId="0" fontId="0" fillId="0" borderId="0" xfId="0" applyProtection="1"/>
    <xf numFmtId="0" fontId="0" fillId="0" borderId="0" xfId="0" applyAlignment="1">
      <alignment horizontal="center"/>
    </xf>
    <xf numFmtId="0" fontId="3" fillId="0" borderId="0" xfId="0" applyFont="1" applyBorder="1" applyAlignment="1">
      <alignment horizontal="left"/>
    </xf>
    <xf numFmtId="0" fontId="4" fillId="0" borderId="0" xfId="0" applyFont="1"/>
    <xf numFmtId="0" fontId="0" fillId="0" borderId="0" xfId="0"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0" fontId="0" fillId="0" borderId="17" xfId="0" applyBorder="1" applyAlignment="1">
      <alignment horizontal="left"/>
    </xf>
    <xf numFmtId="0" fontId="3" fillId="0" borderId="14" xfId="0" applyFont="1" applyBorder="1" applyAlignment="1">
      <alignment horizontal="left"/>
    </xf>
    <xf numFmtId="0" fontId="0" fillId="0" borderId="18" xfId="0" applyBorder="1" applyAlignment="1">
      <alignment horizontal="center"/>
    </xf>
    <xf numFmtId="0" fontId="4" fillId="0" borderId="11" xfId="0" applyFont="1" applyBorder="1"/>
    <xf numFmtId="0" fontId="12" fillId="18" borderId="0" xfId="0" applyFont="1" applyFill="1"/>
    <xf numFmtId="0" fontId="6" fillId="0" borderId="18" xfId="0" applyFont="1" applyBorder="1" applyAlignment="1">
      <alignment horizontal="right"/>
    </xf>
    <xf numFmtId="0" fontId="6" fillId="0" borderId="19" xfId="0" applyFont="1" applyBorder="1" applyAlignment="1">
      <alignment horizontal="right"/>
    </xf>
    <xf numFmtId="0" fontId="4" fillId="0" borderId="18" xfId="0" applyFont="1" applyBorder="1" applyAlignment="1">
      <alignment horizontal="left"/>
    </xf>
    <xf numFmtId="0" fontId="4" fillId="0" borderId="19" xfId="0" applyFont="1" applyBorder="1" applyAlignment="1">
      <alignment horizontal="left"/>
    </xf>
    <xf numFmtId="0" fontId="4" fillId="0" borderId="17" xfId="0" applyFont="1" applyBorder="1" applyAlignment="1">
      <alignment horizontal="left"/>
    </xf>
    <xf numFmtId="0" fontId="0" fillId="0" borderId="15" xfId="0" applyBorder="1"/>
    <xf numFmtId="0" fontId="3" fillId="0" borderId="0" xfId="0" applyFont="1" applyFill="1" applyBorder="1" applyAlignment="1">
      <alignment horizontal="left"/>
    </xf>
    <xf numFmtId="0" fontId="5" fillId="0" borderId="0" xfId="0" applyFont="1" applyBorder="1"/>
    <xf numFmtId="0" fontId="0" fillId="0" borderId="0" xfId="0" applyAlignment="1">
      <alignment wrapText="1"/>
    </xf>
    <xf numFmtId="0" fontId="6" fillId="0" borderId="12" xfId="0" applyFont="1" applyBorder="1" applyAlignment="1">
      <alignment horizontal="right"/>
    </xf>
    <xf numFmtId="0" fontId="6" fillId="0" borderId="11" xfId="0" applyFont="1" applyBorder="1" applyAlignment="1">
      <alignment horizontal="center"/>
    </xf>
    <xf numFmtId="0" fontId="4" fillId="0" borderId="11" xfId="0" applyFont="1" applyBorder="1" applyAlignment="1">
      <alignment horizontal="center"/>
    </xf>
    <xf numFmtId="0" fontId="4" fillId="0" borderId="11" xfId="0" applyFont="1" applyFill="1" applyBorder="1" applyAlignment="1">
      <alignment horizontal="center"/>
    </xf>
    <xf numFmtId="0" fontId="0" fillId="0" borderId="11" xfId="0" applyBorder="1" applyAlignment="1" applyProtection="1">
      <alignment horizontal="center"/>
      <protection locked="0"/>
    </xf>
    <xf numFmtId="0" fontId="0" fillId="0" borderId="18" xfId="0" applyBorder="1" applyAlignment="1" applyProtection="1">
      <alignment horizontal="center"/>
      <protection locked="0"/>
    </xf>
    <xf numFmtId="0" fontId="3" fillId="0" borderId="20" xfId="0" applyFont="1" applyBorder="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21" xfId="0" applyBorder="1" applyAlignment="1">
      <alignment horizontal="center" textRotation="90"/>
    </xf>
    <xf numFmtId="0" fontId="0" fillId="0" borderId="22" xfId="0" applyBorder="1" applyAlignment="1">
      <alignment horizontal="center" textRotation="90"/>
    </xf>
    <xf numFmtId="0" fontId="0" fillId="0" borderId="22" xfId="0" applyBorder="1" applyAlignment="1">
      <alignment horizontal="center" vertical="center"/>
    </xf>
    <xf numFmtId="164" fontId="0" fillId="0" borderId="0" xfId="0" applyNumberFormat="1" applyBorder="1" applyAlignment="1">
      <alignment horizontal="center"/>
    </xf>
    <xf numFmtId="0" fontId="0" fillId="0" borderId="0" xfId="0" applyBorder="1" applyAlignment="1">
      <alignment horizontal="center" vertical="center"/>
    </xf>
    <xf numFmtId="0" fontId="0" fillId="0" borderId="23" xfId="0" applyBorder="1"/>
    <xf numFmtId="0" fontId="0" fillId="0" borderId="24" xfId="0" applyBorder="1" applyAlignment="1">
      <alignment horizontal="center" textRotation="90"/>
    </xf>
    <xf numFmtId="164" fontId="0" fillId="0" borderId="21" xfId="0" applyNumberFormat="1" applyBorder="1" applyAlignment="1" applyProtection="1">
      <alignment horizontal="center"/>
      <protection locked="0"/>
    </xf>
    <xf numFmtId="164" fontId="0" fillId="0" borderId="24" xfId="0" applyNumberFormat="1" applyBorder="1" applyAlignment="1" applyProtection="1">
      <alignment horizontal="center"/>
      <protection locked="0"/>
    </xf>
    <xf numFmtId="0" fontId="0" fillId="0" borderId="10" xfId="0" quotePrefix="1" applyBorder="1" applyAlignment="1">
      <alignment horizontal="right"/>
    </xf>
    <xf numFmtId="165" fontId="0" fillId="0" borderId="0" xfId="0" applyNumberFormat="1" applyAlignment="1">
      <alignment horizontal="center"/>
    </xf>
    <xf numFmtId="0" fontId="0" fillId="0" borderId="0" xfId="0" quotePrefix="1"/>
    <xf numFmtId="0" fontId="0" fillId="0" borderId="23" xfId="0" applyBorder="1" applyAlignment="1">
      <alignment horizontal="center"/>
    </xf>
    <xf numFmtId="0" fontId="5" fillId="0" borderId="25" xfId="0" applyFont="1" applyBorder="1" applyAlignment="1">
      <alignment horizontal="center" vertical="center" wrapText="1"/>
    </xf>
    <xf numFmtId="0" fontId="0" fillId="0" borderId="0" xfId="0" applyAlignment="1">
      <alignment horizontal="left" vertical="top" wrapText="1"/>
    </xf>
    <xf numFmtId="0" fontId="0" fillId="0" borderId="11" xfId="0" applyFill="1" applyBorder="1" applyAlignment="1" applyProtection="1">
      <alignment horizontal="center"/>
      <protection locked="0"/>
    </xf>
    <xf numFmtId="0" fontId="3" fillId="0" borderId="0" xfId="0" applyFont="1" applyAlignment="1">
      <alignment vertical="top"/>
    </xf>
    <xf numFmtId="166" fontId="0" fillId="0" borderId="0" xfId="0" applyNumberFormat="1" applyAlignment="1">
      <alignment horizontal="center"/>
    </xf>
    <xf numFmtId="166" fontId="0" fillId="0" borderId="0" xfId="0" applyNumberFormat="1" applyAlignment="1">
      <alignment horizontal="center" vertical="top"/>
    </xf>
    <xf numFmtId="0" fontId="5" fillId="0" borderId="0" xfId="0" applyFont="1"/>
    <xf numFmtId="0" fontId="3" fillId="0" borderId="26" xfId="0" applyFont="1" applyBorder="1" applyAlignment="1">
      <alignment horizontal="right"/>
    </xf>
    <xf numFmtId="0" fontId="0" fillId="0" borderId="10" xfId="0" applyBorder="1" applyProtection="1">
      <protection locked="0"/>
    </xf>
    <xf numFmtId="0" fontId="0" fillId="0" borderId="27" xfId="0" applyBorder="1" applyProtection="1">
      <protection locked="0"/>
    </xf>
    <xf numFmtId="0" fontId="0" fillId="0" borderId="0" xfId="0" applyBorder="1" applyProtection="1">
      <protection locked="0"/>
    </xf>
    <xf numFmtId="0" fontId="0" fillId="0" borderId="26" xfId="0" applyBorder="1" applyProtection="1">
      <protection locked="0"/>
    </xf>
    <xf numFmtId="0" fontId="3" fillId="0" borderId="0" xfId="0" applyFont="1" applyAlignment="1" applyProtection="1">
      <alignment horizontal="center"/>
    </xf>
    <xf numFmtId="0" fontId="0" fillId="0" borderId="11" xfId="0" applyBorder="1" applyAlignment="1" applyProtection="1">
      <alignment horizontal="left"/>
      <protection locked="0"/>
    </xf>
    <xf numFmtId="0" fontId="4" fillId="0" borderId="11" xfId="0" applyFont="1" applyBorder="1" applyAlignment="1" applyProtection="1">
      <alignment horizontal="center"/>
      <protection locked="0"/>
    </xf>
    <xf numFmtId="0" fontId="0" fillId="0" borderId="11" xfId="0" applyBorder="1" applyProtection="1">
      <protection locked="0"/>
    </xf>
    <xf numFmtId="0" fontId="0" fillId="0" borderId="14" xfId="0" applyBorder="1" applyAlignment="1" applyProtection="1">
      <protection locked="0"/>
    </xf>
    <xf numFmtId="0" fontId="0" fillId="0" borderId="14" xfId="0" applyBorder="1" applyAlignment="1" applyProtection="1">
      <alignment horizontal="left"/>
      <protection locked="0"/>
    </xf>
    <xf numFmtId="0" fontId="0" fillId="0" borderId="14" xfId="0" applyFill="1" applyBorder="1" applyAlignment="1" applyProtection="1">
      <alignment horizontal="left"/>
      <protection locked="0"/>
    </xf>
    <xf numFmtId="0" fontId="11" fillId="0" borderId="14" xfId="0" applyFont="1" applyFill="1" applyBorder="1" applyAlignment="1" applyProtection="1">
      <alignment horizontal="left"/>
      <protection locked="0"/>
    </xf>
    <xf numFmtId="0" fontId="1" fillId="0" borderId="14" xfId="0" applyFont="1" applyBorder="1" applyAlignment="1" applyProtection="1">
      <alignment horizontal="left"/>
      <protection locked="0"/>
    </xf>
    <xf numFmtId="0" fontId="11" fillId="0" borderId="14" xfId="0" applyFont="1" applyBorder="1" applyAlignment="1" applyProtection="1">
      <alignment horizontal="left"/>
      <protection locked="0"/>
    </xf>
    <xf numFmtId="0" fontId="0" fillId="0" borderId="28" xfId="0" applyBorder="1" applyAlignment="1" applyProtection="1">
      <alignment horizontal="left"/>
      <protection locked="0"/>
    </xf>
    <xf numFmtId="0" fontId="0" fillId="0" borderId="28" xfId="0" applyBorder="1" applyProtection="1">
      <protection locked="0"/>
    </xf>
    <xf numFmtId="0" fontId="0" fillId="0" borderId="29" xfId="0" applyBorder="1" applyProtection="1"/>
    <xf numFmtId="0" fontId="0" fillId="0" borderId="27" xfId="0" applyBorder="1" applyProtection="1"/>
    <xf numFmtId="0" fontId="5" fillId="0" borderId="15" xfId="0" applyFont="1" applyFill="1" applyBorder="1" applyAlignment="1" applyProtection="1">
      <alignment horizontal="center" textRotation="90"/>
    </xf>
    <xf numFmtId="0" fontId="5" fillId="0" borderId="13" xfId="0" applyFont="1" applyBorder="1" applyAlignment="1" applyProtection="1"/>
    <xf numFmtId="0" fontId="3" fillId="0" borderId="17" xfId="0" applyFont="1" applyFill="1" applyBorder="1" applyAlignment="1" applyProtection="1">
      <alignment horizontal="center"/>
    </xf>
    <xf numFmtId="0" fontId="0" fillId="0" borderId="0" xfId="0" applyAlignment="1">
      <alignment vertical="top"/>
    </xf>
    <xf numFmtId="165" fontId="0" fillId="0" borderId="0" xfId="0" applyNumberFormat="1" applyAlignment="1">
      <alignment horizontal="center" vertical="top"/>
    </xf>
    <xf numFmtId="0" fontId="0" fillId="0" borderId="0" xfId="0" quotePrefix="1" applyAlignment="1">
      <alignment vertical="top"/>
    </xf>
    <xf numFmtId="166" fontId="4" fillId="0" borderId="11" xfId="0" applyNumberFormat="1" applyFont="1" applyFill="1" applyBorder="1" applyAlignment="1" applyProtection="1">
      <alignment horizontal="center"/>
      <protection locked="0"/>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pplyProtection="1"/>
    <xf numFmtId="0" fontId="3" fillId="0" borderId="26" xfId="0" applyFont="1" applyBorder="1"/>
    <xf numFmtId="0" fontId="0" fillId="0" borderId="26" xfId="0" applyBorder="1" applyProtection="1"/>
    <xf numFmtId="0" fontId="3" fillId="0" borderId="16" xfId="0" applyFont="1" applyBorder="1"/>
    <xf numFmtId="0" fontId="3" fillId="0" borderId="29" xfId="0" applyFont="1" applyBorder="1"/>
    <xf numFmtId="0" fontId="0" fillId="0" borderId="0" xfId="0" applyAlignment="1">
      <alignment horizontal="left" wrapText="1"/>
    </xf>
    <xf numFmtId="0" fontId="4" fillId="0" borderId="18" xfId="0" applyFont="1" applyBorder="1" applyAlignment="1" applyProtection="1">
      <alignment horizontal="center"/>
      <protection locked="0"/>
    </xf>
    <xf numFmtId="0" fontId="4" fillId="0" borderId="11" xfId="0" applyFont="1" applyBorder="1" applyAlignment="1" applyProtection="1">
      <alignment horizontal="center" vertical="center"/>
      <protection locked="0"/>
    </xf>
    <xf numFmtId="0" fontId="3" fillId="0" borderId="12" xfId="0" applyFont="1" applyBorder="1" applyAlignment="1" applyProtection="1">
      <alignment horizontal="left"/>
    </xf>
    <xf numFmtId="0" fontId="0" fillId="19" borderId="20" xfId="0" applyFill="1" applyBorder="1" applyProtection="1">
      <protection locked="0"/>
    </xf>
    <xf numFmtId="0" fontId="3" fillId="0" borderId="12" xfId="0" applyFont="1" applyBorder="1" applyAlignment="1" applyProtection="1">
      <alignment horizontal="right"/>
    </xf>
    <xf numFmtId="0" fontId="3" fillId="0" borderId="0" xfId="0" applyFont="1" applyBorder="1" applyAlignment="1" applyProtection="1">
      <alignment horizontal="left" wrapText="1"/>
    </xf>
    <xf numFmtId="0" fontId="0" fillId="0" borderId="30" xfId="0" applyBorder="1" applyProtection="1">
      <protection locked="0"/>
    </xf>
    <xf numFmtId="0" fontId="0" fillId="0" borderId="0" xfId="0" applyAlignment="1">
      <alignment vertical="center"/>
    </xf>
    <xf numFmtId="168" fontId="0" fillId="0" borderId="0" xfId="0" applyNumberFormat="1" applyAlignment="1" applyProtection="1">
      <alignment horizontal="left"/>
      <protection locked="0"/>
    </xf>
    <xf numFmtId="0" fontId="0" fillId="0" borderId="0" xfId="0" applyNumberFormat="1" applyAlignment="1" applyProtection="1">
      <alignment horizontal="left"/>
      <protection locked="0"/>
    </xf>
    <xf numFmtId="0" fontId="0" fillId="0" borderId="23" xfId="0" applyBorder="1" applyAlignment="1">
      <alignment horizontal="left"/>
    </xf>
    <xf numFmtId="0" fontId="0" fillId="0" borderId="23" xfId="0" applyBorder="1" applyAlignment="1">
      <alignment horizontal="left" indent="1"/>
    </xf>
    <xf numFmtId="0" fontId="14" fillId="0" borderId="0" xfId="34" applyAlignment="1" applyProtection="1">
      <alignment vertical="top" wrapText="1"/>
    </xf>
    <xf numFmtId="0" fontId="0" fillId="0" borderId="28" xfId="0" applyBorder="1" applyAlignment="1" applyProtection="1">
      <alignment horizontal="left"/>
    </xf>
    <xf numFmtId="0" fontId="0" fillId="0" borderId="0" xfId="0" applyAlignment="1">
      <alignment vertical="top" wrapText="1"/>
    </xf>
    <xf numFmtId="0" fontId="0" fillId="0" borderId="0" xfId="0" applyAlignment="1" applyProtection="1"/>
    <xf numFmtId="0" fontId="4" fillId="0" borderId="30" xfId="0" applyFont="1" applyBorder="1" applyAlignment="1" applyProtection="1">
      <alignment horizontal="left"/>
    </xf>
    <xf numFmtId="0" fontId="9" fillId="0" borderId="30" xfId="0" applyFont="1" applyBorder="1" applyAlignment="1" applyProtection="1">
      <alignment horizontal="left"/>
    </xf>
    <xf numFmtId="0" fontId="9" fillId="0" borderId="28" xfId="0" applyFont="1" applyBorder="1" applyAlignment="1" applyProtection="1">
      <alignment horizontal="left"/>
    </xf>
    <xf numFmtId="0" fontId="4" fillId="0" borderId="17" xfId="0" applyFont="1" applyBorder="1" applyAlignment="1" applyProtection="1">
      <alignment horizontal="center" vertical="center"/>
      <protection locked="0"/>
    </xf>
    <xf numFmtId="0" fontId="0" fillId="0" borderId="11" xfId="0" applyBorder="1" applyAlignment="1" applyProtection="1">
      <alignment horizontal="center" vertical="center"/>
    </xf>
    <xf numFmtId="0" fontId="0" fillId="0" borderId="0" xfId="0" applyBorder="1" applyAlignment="1">
      <alignment vertical="center" textRotation="90"/>
    </xf>
    <xf numFmtId="0" fontId="0" fillId="0" borderId="18" xfId="0" applyBorder="1"/>
    <xf numFmtId="0" fontId="0" fillId="0" borderId="19" xfId="0" applyBorder="1"/>
    <xf numFmtId="0" fontId="0" fillId="0" borderId="17" xfId="0" applyBorder="1"/>
    <xf numFmtId="0" fontId="0" fillId="0" borderId="31" xfId="0" applyBorder="1" applyAlignment="1">
      <alignment horizontal="left" indent="1"/>
    </xf>
    <xf numFmtId="14" fontId="0" fillId="0" borderId="0" xfId="0" applyNumberFormat="1"/>
    <xf numFmtId="0" fontId="4" fillId="0" borderId="0" xfId="0" quotePrefix="1" applyFont="1"/>
    <xf numFmtId="0" fontId="4" fillId="0" borderId="0" xfId="0" applyFont="1" applyAlignment="1">
      <alignment horizontal="left" vertical="top" wrapText="1"/>
    </xf>
    <xf numFmtId="0" fontId="14" fillId="0" borderId="0" xfId="34" applyAlignment="1" applyProtection="1">
      <alignment horizontal="left" vertical="top" wrapText="1"/>
    </xf>
    <xf numFmtId="0" fontId="0" fillId="0" borderId="0" xfId="0"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16" xfId="0" applyBorder="1" applyAlignment="1" applyProtection="1">
      <alignment horizontal="left"/>
    </xf>
    <xf numFmtId="0" fontId="0" fillId="0" borderId="10" xfId="0" applyBorder="1" applyAlignment="1" applyProtection="1">
      <alignment horizontal="left"/>
    </xf>
    <xf numFmtId="0" fontId="4" fillId="0" borderId="11" xfId="0" applyFont="1" applyBorder="1" applyAlignment="1">
      <alignment horizontal="left"/>
    </xf>
    <xf numFmtId="0" fontId="5" fillId="0" borderId="15" xfId="0" applyFont="1" applyBorder="1" applyAlignment="1">
      <alignment horizontal="left"/>
    </xf>
    <xf numFmtId="0" fontId="0" fillId="0" borderId="16" xfId="0" applyBorder="1" applyAlignment="1">
      <alignment horizontal="left"/>
    </xf>
    <xf numFmtId="0" fontId="3" fillId="0" borderId="12" xfId="0" applyFont="1" applyBorder="1" applyAlignment="1">
      <alignment horizontal="left"/>
    </xf>
    <xf numFmtId="0" fontId="4" fillId="0" borderId="10" xfId="0" applyFont="1" applyBorder="1" applyAlignment="1">
      <alignment horizontal="left"/>
    </xf>
    <xf numFmtId="0" fontId="4" fillId="0" borderId="26" xfId="0" applyFont="1" applyBorder="1" applyAlignment="1"/>
    <xf numFmtId="0" fontId="5" fillId="0" borderId="15" xfId="0" applyFont="1" applyBorder="1" applyAlignment="1" applyProtection="1">
      <alignment horizontal="left"/>
    </xf>
    <xf numFmtId="0" fontId="0" fillId="0" borderId="0" xfId="0" applyAlignment="1" applyProtection="1">
      <alignment horizontal="left"/>
    </xf>
    <xf numFmtId="0" fontId="0" fillId="0" borderId="0" xfId="0" applyFont="1" applyAlignment="1" applyProtection="1">
      <alignment horizontal="left"/>
    </xf>
    <xf numFmtId="0" fontId="4" fillId="0" borderId="0" xfId="0" applyFont="1" applyAlignment="1" applyProtection="1">
      <alignment horizontal="left"/>
    </xf>
    <xf numFmtId="0" fontId="4" fillId="20" borderId="11" xfId="0" applyFont="1" applyFill="1" applyBorder="1" applyAlignment="1" applyProtection="1">
      <alignment horizontal="center" vertical="center"/>
    </xf>
    <xf numFmtId="0" fontId="0" fillId="20" borderId="11" xfId="0" applyFill="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Alignment="1">
      <alignment horizontal="left"/>
    </xf>
    <xf numFmtId="0" fontId="0" fillId="21" borderId="11" xfId="0" applyFill="1" applyBorder="1" applyAlignment="1" applyProtection="1">
      <alignment horizontal="center" vertical="center"/>
    </xf>
    <xf numFmtId="0" fontId="0" fillId="0" borderId="11" xfId="0" applyBorder="1"/>
    <xf numFmtId="0" fontId="4" fillId="20" borderId="11" xfId="0" applyFont="1" applyFill="1" applyBorder="1" applyAlignment="1" applyProtection="1">
      <alignment horizontal="center"/>
    </xf>
    <xf numFmtId="0" fontId="4" fillId="20" borderId="11" xfId="0" applyFont="1" applyFill="1" applyBorder="1" applyAlignment="1" applyProtection="1">
      <alignment horizontal="center"/>
    </xf>
    <xf numFmtId="0" fontId="4" fillId="20" borderId="18" xfId="0" applyFont="1" applyFill="1" applyBorder="1" applyAlignment="1" applyProtection="1">
      <alignment horizontal="center"/>
    </xf>
    <xf numFmtId="0" fontId="0" fillId="0" borderId="36" xfId="0" applyBorder="1" applyAlignment="1">
      <alignment horizontal="center" vertical="center"/>
    </xf>
    <xf numFmtId="164" fontId="0" fillId="0" borderId="37" xfId="0" applyNumberFormat="1" applyBorder="1" applyAlignment="1" applyProtection="1">
      <alignment horizontal="center"/>
      <protection locked="0"/>
    </xf>
    <xf numFmtId="164" fontId="0" fillId="0" borderId="38" xfId="0" applyNumberFormat="1" applyBorder="1" applyAlignment="1" applyProtection="1">
      <alignment horizontal="center"/>
      <protection locked="0"/>
    </xf>
    <xf numFmtId="0" fontId="0" fillId="0" borderId="38" xfId="0" applyBorder="1" applyAlignment="1" applyProtection="1">
      <alignment horizontal="center" textRotation="90"/>
      <protection locked="0"/>
    </xf>
    <xf numFmtId="0" fontId="0" fillId="0" borderId="39" xfId="0" applyBorder="1" applyAlignment="1">
      <alignment horizontal="center" vertical="center"/>
    </xf>
    <xf numFmtId="164" fontId="0" fillId="0" borderId="40" xfId="0" applyNumberFormat="1" applyBorder="1" applyAlignment="1" applyProtection="1">
      <alignment horizontal="center"/>
      <protection locked="0"/>
    </xf>
    <xf numFmtId="164" fontId="0" fillId="0" borderId="41" xfId="0" applyNumberFormat="1" applyBorder="1" applyAlignment="1" applyProtection="1">
      <alignment horizontal="center"/>
      <protection locked="0"/>
    </xf>
    <xf numFmtId="0" fontId="0" fillId="0" borderId="16" xfId="0" applyBorder="1" applyAlignment="1" applyProtection="1">
      <alignment horizontal="left"/>
    </xf>
    <xf numFmtId="0" fontId="0" fillId="0" borderId="11" xfId="0" applyBorder="1" applyAlignment="1">
      <alignment horizontal="left"/>
    </xf>
    <xf numFmtId="0" fontId="0" fillId="0" borderId="10" xfId="0" applyBorder="1" applyAlignment="1">
      <alignment horizontal="left"/>
    </xf>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0" xfId="0" applyBorder="1" applyAlignment="1" applyProtection="1">
      <alignment horizontal="left"/>
    </xf>
    <xf numFmtId="0" fontId="4" fillId="0" borderId="11" xfId="0" applyFont="1" applyBorder="1" applyAlignment="1">
      <alignment horizontal="left"/>
    </xf>
    <xf numFmtId="0" fontId="0" fillId="0" borderId="11" xfId="0" applyBorder="1" applyAlignment="1">
      <alignment horizontal="left"/>
    </xf>
    <xf numFmtId="0" fontId="3" fillId="0" borderId="14" xfId="0" applyFont="1" applyBorder="1" applyAlignment="1">
      <alignment horizontal="left"/>
    </xf>
    <xf numFmtId="0" fontId="1" fillId="0" borderId="10" xfId="0" applyFont="1" applyBorder="1" applyAlignment="1">
      <alignment horizontal="left"/>
    </xf>
    <xf numFmtId="0" fontId="1" fillId="0" borderId="11" xfId="0" applyFont="1" applyBorder="1" applyAlignment="1" applyProtection="1">
      <alignment horizontal="center"/>
      <protection locked="0"/>
    </xf>
    <xf numFmtId="0" fontId="1" fillId="19" borderId="20" xfId="0" applyFont="1" applyFill="1" applyBorder="1" applyProtection="1">
      <protection locked="0"/>
    </xf>
    <xf numFmtId="0" fontId="1" fillId="0" borderId="0" xfId="0" applyFont="1" applyAlignment="1" applyProtection="1">
      <alignment horizontal="left"/>
    </xf>
    <xf numFmtId="0" fontId="1" fillId="0" borderId="11"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0" xfId="43"/>
    <xf numFmtId="0" fontId="3" fillId="0" borderId="0" xfId="43" applyFont="1"/>
    <xf numFmtId="0" fontId="15" fillId="0" borderId="0" xfId="43" applyFont="1" applyBorder="1" applyAlignment="1" applyProtection="1">
      <alignment horizontal="center" textRotation="90"/>
    </xf>
    <xf numFmtId="0" fontId="1" fillId="0" borderId="11" xfId="43" applyFont="1" applyBorder="1" applyAlignment="1" applyProtection="1">
      <alignment horizontal="left"/>
    </xf>
    <xf numFmtId="0" fontId="1" fillId="0" borderId="11" xfId="43" applyFont="1" applyBorder="1" applyAlignment="1" applyProtection="1">
      <alignment horizontal="center"/>
      <protection locked="0"/>
    </xf>
    <xf numFmtId="0" fontId="1" fillId="0" borderId="11" xfId="43" applyBorder="1" applyAlignment="1" applyProtection="1">
      <alignment horizontal="center"/>
      <protection locked="0"/>
    </xf>
    <xf numFmtId="0" fontId="1" fillId="0" borderId="18" xfId="43" applyFont="1" applyBorder="1" applyAlignment="1" applyProtection="1">
      <alignment horizontal="center"/>
      <protection locked="0"/>
    </xf>
    <xf numFmtId="0" fontId="3" fillId="0" borderId="20" xfId="43" applyFont="1" applyBorder="1" applyAlignment="1">
      <alignment horizontal="center"/>
    </xf>
    <xf numFmtId="0" fontId="1" fillId="0" borderId="0" xfId="43" applyAlignment="1">
      <alignment horizontal="center"/>
    </xf>
    <xf numFmtId="0" fontId="1" fillId="0" borderId="11" xfId="43" applyBorder="1" applyAlignment="1">
      <alignment horizontal="left"/>
    </xf>
    <xf numFmtId="0" fontId="1" fillId="20" borderId="11" xfId="43" applyFill="1" applyBorder="1" applyAlignment="1">
      <alignment horizontal="center"/>
    </xf>
    <xf numFmtId="0" fontId="1" fillId="0" borderId="11" xfId="43" applyFont="1" applyBorder="1" applyAlignment="1">
      <alignment horizontal="left"/>
    </xf>
    <xf numFmtId="0" fontId="1" fillId="0" borderId="18" xfId="43" applyBorder="1" applyAlignment="1" applyProtection="1">
      <alignment horizontal="center"/>
      <protection locked="0"/>
    </xf>
    <xf numFmtId="0" fontId="1" fillId="0" borderId="12" xfId="43" applyBorder="1" applyAlignment="1">
      <alignment horizontal="center"/>
    </xf>
    <xf numFmtId="0" fontId="1" fillId="0" borderId="0" xfId="43" applyFont="1"/>
    <xf numFmtId="0" fontId="1" fillId="0" borderId="0" xfId="43" applyAlignment="1">
      <alignment horizontal="left"/>
    </xf>
    <xf numFmtId="0" fontId="1" fillId="0" borderId="12" xfId="43" applyBorder="1" applyAlignment="1"/>
    <xf numFmtId="0" fontId="1" fillId="20" borderId="11" xfId="43" applyFill="1" applyBorder="1" applyAlignment="1" applyProtection="1">
      <alignment horizontal="center"/>
    </xf>
    <xf numFmtId="0" fontId="1" fillId="0" borderId="0" xfId="43" applyBorder="1" applyAlignment="1">
      <alignment horizontal="left"/>
    </xf>
    <xf numFmtId="1" fontId="3" fillId="0" borderId="20" xfId="43" applyNumberFormat="1" applyFont="1" applyBorder="1" applyAlignment="1" applyProtection="1">
      <alignment horizontal="center"/>
    </xf>
    <xf numFmtId="0" fontId="1" fillId="0" borderId="11" xfId="43" applyFont="1" applyFill="1" applyBorder="1" applyAlignment="1" applyProtection="1">
      <alignment horizontal="center"/>
      <protection locked="0"/>
    </xf>
    <xf numFmtId="0" fontId="1" fillId="0" borderId="11" xfId="43" applyFill="1" applyBorder="1" applyAlignment="1" applyProtection="1">
      <alignment horizontal="center"/>
      <protection locked="0"/>
    </xf>
    <xf numFmtId="49" fontId="1" fillId="0" borderId="11" xfId="43" applyNumberFormat="1" applyFont="1" applyBorder="1" applyAlignment="1">
      <alignment horizontal="left"/>
    </xf>
    <xf numFmtId="0" fontId="1" fillId="0" borderId="11" xfId="43" quotePrefix="1" applyFont="1" applyBorder="1" applyAlignment="1">
      <alignment horizontal="left"/>
    </xf>
    <xf numFmtId="0" fontId="1" fillId="0" borderId="11" xfId="43" quotePrefix="1" applyNumberFormat="1" applyFont="1" applyBorder="1" applyAlignment="1">
      <alignment horizontal="left"/>
    </xf>
    <xf numFmtId="0" fontId="1" fillId="20" borderId="11" xfId="43" applyFont="1" applyFill="1" applyBorder="1" applyAlignment="1" applyProtection="1">
      <alignment horizontal="center"/>
    </xf>
    <xf numFmtId="1" fontId="3" fillId="0" borderId="20" xfId="43" applyNumberFormat="1" applyFont="1" applyBorder="1" applyAlignment="1">
      <alignment horizontal="center"/>
    </xf>
    <xf numFmtId="0" fontId="1" fillId="0" borderId="11" xfId="43" applyFont="1" applyBorder="1"/>
    <xf numFmtId="1" fontId="1" fillId="20" borderId="11" xfId="43" applyNumberFormat="1" applyFont="1" applyFill="1" applyBorder="1" applyAlignment="1">
      <alignment horizontal="center"/>
    </xf>
    <xf numFmtId="0" fontId="1" fillId="0" borderId="11" xfId="43" applyBorder="1"/>
    <xf numFmtId="0" fontId="1" fillId="0" borderId="23" xfId="0" applyFont="1" applyBorder="1"/>
    <xf numFmtId="0" fontId="4" fillId="0" borderId="0" xfId="0" applyFont="1" applyBorder="1" applyAlignment="1">
      <alignment vertical="center" textRotation="90"/>
    </xf>
    <xf numFmtId="0" fontId="4" fillId="0" borderId="28" xfId="0" applyFont="1" applyBorder="1" applyAlignment="1">
      <alignment horizontal="left"/>
    </xf>
    <xf numFmtId="0" fontId="13" fillId="0" borderId="0" xfId="0" applyFont="1" applyFill="1" applyAlignment="1" applyProtection="1">
      <alignment vertical="center"/>
    </xf>
    <xf numFmtId="0" fontId="1" fillId="0" borderId="0" xfId="0" applyFont="1" applyFill="1" applyBorder="1" applyAlignment="1" applyProtection="1">
      <alignment horizontal="left" wrapText="1"/>
    </xf>
    <xf numFmtId="0" fontId="3" fillId="0" borderId="0" xfId="0" applyFont="1" applyFill="1" applyBorder="1" applyAlignment="1" applyProtection="1"/>
    <xf numFmtId="0" fontId="1" fillId="0" borderId="0" xfId="0" applyFont="1" applyAlignment="1" applyProtection="1"/>
    <xf numFmtId="0" fontId="3" fillId="0" borderId="0" xfId="0" applyFont="1" applyBorder="1" applyAlignment="1" applyProtection="1"/>
    <xf numFmtId="0" fontId="1" fillId="0" borderId="0" xfId="0" applyFont="1" applyBorder="1" applyAlignment="1" applyProtection="1"/>
    <xf numFmtId="0" fontId="1" fillId="0" borderId="11" xfId="0" applyFont="1" applyBorder="1" applyAlignment="1" applyProtection="1">
      <alignment horizontal="center"/>
    </xf>
    <xf numFmtId="0" fontId="1" fillId="0" borderId="11" xfId="0" applyFont="1" applyBorder="1" applyAlignment="1" applyProtection="1"/>
    <xf numFmtId="0" fontId="0" fillId="0" borderId="0" xfId="0" applyBorder="1" applyAlignment="1" applyProtection="1"/>
    <xf numFmtId="0" fontId="1" fillId="0" borderId="0" xfId="0" applyFont="1" applyAlignment="1" applyProtection="1">
      <alignment horizontal="center"/>
    </xf>
    <xf numFmtId="0" fontId="6" fillId="0" borderId="0" xfId="44" applyBorder="1" applyAlignment="1" applyProtection="1"/>
    <xf numFmtId="0" fontId="6" fillId="0" borderId="0" xfId="44" applyFont="1" applyBorder="1" applyAlignment="1" applyProtection="1"/>
    <xf numFmtId="0" fontId="0" fillId="0" borderId="0" xfId="0" applyBorder="1" applyAlignment="1" applyProtection="1">
      <alignment horizontal="center"/>
    </xf>
    <xf numFmtId="0" fontId="6" fillId="0" borderId="0" xfId="44" applyBorder="1" applyAlignment="1" applyProtection="1">
      <alignment horizontal="left"/>
    </xf>
    <xf numFmtId="0" fontId="6" fillId="0" borderId="0" xfId="44" applyFont="1" applyBorder="1" applyAlignment="1" applyProtection="1">
      <alignment horizontal="left"/>
    </xf>
    <xf numFmtId="0" fontId="38" fillId="0" borderId="0" xfId="0" applyFont="1" applyProtection="1"/>
    <xf numFmtId="0" fontId="3" fillId="0" borderId="0" xfId="0" applyFont="1" applyBorder="1" applyAlignment="1" applyProtection="1">
      <alignment horizontal="left"/>
    </xf>
    <xf numFmtId="0" fontId="1" fillId="0" borderId="26" xfId="0" applyFont="1" applyBorder="1" applyAlignment="1" applyProtection="1"/>
    <xf numFmtId="49" fontId="1" fillId="0" borderId="11" xfId="0" applyNumberFormat="1" applyFont="1" applyBorder="1" applyAlignment="1" applyProtection="1"/>
    <xf numFmtId="0" fontId="3" fillId="0" borderId="0" xfId="0" applyFont="1" applyBorder="1"/>
    <xf numFmtId="1" fontId="0" fillId="0" borderId="22" xfId="0" applyNumberFormat="1" applyBorder="1" applyAlignment="1">
      <alignment horizontal="center" vertical="center"/>
    </xf>
    <xf numFmtId="0" fontId="1" fillId="0" borderId="0" xfId="0" quotePrefix="1" applyFont="1"/>
    <xf numFmtId="0" fontId="0" fillId="0" borderId="0" xfId="0" quotePrefix="1" applyAlignment="1">
      <alignment horizontal="left" vertical="top" wrapText="1"/>
    </xf>
    <xf numFmtId="0" fontId="0" fillId="0" borderId="0" xfId="0" applyAlignment="1">
      <alignment horizontal="left" vertical="top" wrapText="1"/>
    </xf>
    <xf numFmtId="0" fontId="14" fillId="0" borderId="0" xfId="34" applyAlignment="1" applyProtection="1">
      <alignment horizontal="left" vertical="top" wrapText="1"/>
    </xf>
    <xf numFmtId="0" fontId="4" fillId="0" borderId="0" xfId="0" quotePrefix="1" applyFont="1" applyAlignment="1">
      <alignment horizontal="left" wrapText="1"/>
    </xf>
    <xf numFmtId="0" fontId="0" fillId="0" borderId="0" xfId="0" applyAlignment="1">
      <alignment horizontal="left" wrapText="1"/>
    </xf>
    <xf numFmtId="0" fontId="0" fillId="0" borderId="0" xfId="0" quotePrefix="1" applyAlignment="1">
      <alignment horizontal="left" wrapText="1"/>
    </xf>
    <xf numFmtId="0" fontId="4" fillId="0" borderId="0" xfId="0" applyFont="1" applyAlignment="1">
      <alignment horizontal="left" vertical="top" wrapText="1"/>
    </xf>
    <xf numFmtId="0" fontId="0" fillId="0" borderId="0" xfId="0" quotePrefix="1" applyAlignment="1">
      <alignment horizontal="left" vertical="top"/>
    </xf>
    <xf numFmtId="0" fontId="0" fillId="0" borderId="0" xfId="0" applyAlignment="1">
      <alignment horizontal="left" vertical="top"/>
    </xf>
    <xf numFmtId="0" fontId="3" fillId="0" borderId="0" xfId="0" applyFont="1" applyAlignment="1">
      <alignment horizontal="left"/>
    </xf>
    <xf numFmtId="0" fontId="4" fillId="0" borderId="0" xfId="0" applyFont="1" applyAlignment="1">
      <alignment horizontal="left" wrapText="1"/>
    </xf>
    <xf numFmtId="0" fontId="14" fillId="0" borderId="0" xfId="34" applyAlignment="1" applyProtection="1">
      <alignment horizontal="left"/>
    </xf>
    <xf numFmtId="0" fontId="0" fillId="0" borderId="0" xfId="0" quotePrefix="1" applyAlignment="1">
      <alignment vertical="top" wrapText="1"/>
    </xf>
    <xf numFmtId="0" fontId="0" fillId="0" borderId="0" xfId="0" applyAlignment="1">
      <alignment vertical="top" wrapText="1"/>
    </xf>
    <xf numFmtId="0" fontId="10" fillId="0" borderId="0" xfId="0" applyFont="1" applyAlignment="1">
      <alignment horizontal="left"/>
    </xf>
    <xf numFmtId="0" fontId="3" fillId="0" borderId="32" xfId="0" applyFont="1" applyBorder="1" applyAlignment="1">
      <alignment horizontal="left"/>
    </xf>
    <xf numFmtId="0" fontId="0" fillId="0" borderId="0" xfId="0" applyAlignment="1">
      <alignment horizontal="left"/>
    </xf>
    <xf numFmtId="0" fontId="5" fillId="18" borderId="0" xfId="0" applyNumberFormat="1" applyFont="1" applyFill="1" applyBorder="1" applyAlignment="1" applyProtection="1">
      <alignment horizontal="center" textRotation="90"/>
    </xf>
    <xf numFmtId="0" fontId="0" fillId="0" borderId="18" xfId="0" applyBorder="1" applyAlignment="1" applyProtection="1">
      <alignment horizontal="center" textRotation="90"/>
    </xf>
    <xf numFmtId="0" fontId="0" fillId="0" borderId="19" xfId="0" applyBorder="1" applyAlignment="1" applyProtection="1">
      <alignment horizontal="center" textRotation="90"/>
    </xf>
    <xf numFmtId="0" fontId="0" fillId="0" borderId="17" xfId="0" applyBorder="1" applyAlignment="1" applyProtection="1">
      <alignment horizontal="center" textRotation="90"/>
    </xf>
    <xf numFmtId="0" fontId="5" fillId="18" borderId="16" xfId="0" applyFont="1" applyFill="1" applyBorder="1" applyAlignment="1" applyProtection="1">
      <alignment horizontal="center" textRotation="90"/>
    </xf>
    <xf numFmtId="0" fontId="5" fillId="18" borderId="0" xfId="0" applyFont="1" applyFill="1" applyBorder="1" applyAlignment="1" applyProtection="1">
      <alignment horizontal="center" textRotation="90"/>
    </xf>
    <xf numFmtId="0" fontId="0" fillId="0" borderId="16" xfId="0" applyBorder="1" applyAlignment="1" applyProtection="1">
      <alignment horizontal="center" vertical="top"/>
    </xf>
    <xf numFmtId="0" fontId="0" fillId="0" borderId="10" xfId="0" applyBorder="1" applyAlignment="1" applyProtection="1">
      <alignment horizontal="center" vertical="top"/>
    </xf>
    <xf numFmtId="0" fontId="5" fillId="0" borderId="16"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11" xfId="0" applyBorder="1" applyAlignment="1">
      <alignment horizontal="left" vertical="top"/>
    </xf>
    <xf numFmtId="0" fontId="15" fillId="0" borderId="11" xfId="0" applyFont="1" applyBorder="1" applyAlignment="1" applyProtection="1">
      <alignment horizontal="center" textRotation="90"/>
    </xf>
    <xf numFmtId="0" fontId="5" fillId="18" borderId="18" xfId="0" applyFont="1" applyFill="1" applyBorder="1" applyAlignment="1">
      <alignment horizontal="center" textRotation="90"/>
    </xf>
    <xf numFmtId="0" fontId="5" fillId="18" borderId="19" xfId="0" applyFont="1" applyFill="1" applyBorder="1" applyAlignment="1">
      <alignment horizontal="center" textRotation="90"/>
    </xf>
    <xf numFmtId="0" fontId="5" fillId="18" borderId="17" xfId="0" applyFont="1" applyFill="1" applyBorder="1" applyAlignment="1">
      <alignment horizontal="center" textRotation="90"/>
    </xf>
    <xf numFmtId="0" fontId="3" fillId="0" borderId="0" xfId="0" applyFont="1" applyAlignment="1">
      <alignment horizontal="right" vertical="center"/>
    </xf>
    <xf numFmtId="167" fontId="0" fillId="0" borderId="26" xfId="0" applyNumberFormat="1" applyBorder="1" applyAlignment="1" applyProtection="1">
      <alignment horizontal="center" vertical="center"/>
      <protection locked="0"/>
    </xf>
    <xf numFmtId="0" fontId="0" fillId="0" borderId="11" xfId="0" applyBorder="1" applyAlignment="1">
      <alignment horizontal="left" vertical="center"/>
    </xf>
    <xf numFmtId="0" fontId="0" fillId="0" borderId="16" xfId="0" applyBorder="1" applyAlignment="1">
      <alignment horizontal="center"/>
    </xf>
    <xf numFmtId="0" fontId="0" fillId="0" borderId="0" xfId="0" applyAlignment="1">
      <alignment horizontal="center"/>
    </xf>
    <xf numFmtId="167" fontId="0" fillId="0" borderId="14" xfId="0" applyNumberFormat="1" applyBorder="1" applyAlignment="1" applyProtection="1">
      <alignment horizontal="center" vertical="center"/>
      <protection locked="0"/>
    </xf>
    <xf numFmtId="0" fontId="0" fillId="0" borderId="30" xfId="0" applyBorder="1" applyAlignment="1">
      <alignment horizontal="left"/>
    </xf>
    <xf numFmtId="0" fontId="0" fillId="0" borderId="28" xfId="0" applyBorder="1" applyAlignment="1">
      <alignment horizontal="left"/>
    </xf>
    <xf numFmtId="0" fontId="15" fillId="0" borderId="13" xfId="0" applyFont="1" applyBorder="1" applyAlignment="1" applyProtection="1">
      <alignment horizontal="center" textRotation="90"/>
    </xf>
    <xf numFmtId="0" fontId="15" fillId="0" borderId="10" xfId="0" applyFont="1" applyBorder="1" applyAlignment="1" applyProtection="1">
      <alignment horizontal="center" textRotation="90"/>
    </xf>
    <xf numFmtId="0" fontId="15" fillId="0" borderId="27" xfId="0" applyFont="1" applyBorder="1" applyAlignment="1" applyProtection="1">
      <alignment horizontal="center" textRotation="90"/>
    </xf>
    <xf numFmtId="0" fontId="5" fillId="18" borderId="0" xfId="0" applyFont="1" applyFill="1" applyBorder="1" applyAlignment="1" applyProtection="1">
      <alignment horizontal="center" vertical="center" textRotation="90"/>
    </xf>
    <xf numFmtId="0" fontId="3" fillId="0" borderId="12" xfId="0" applyFont="1" applyBorder="1" applyAlignment="1" applyProtection="1">
      <alignment horizontal="left"/>
    </xf>
    <xf numFmtId="0" fontId="3" fillId="0" borderId="34" xfId="0" applyFont="1" applyBorder="1" applyAlignment="1" applyProtection="1">
      <alignment horizontal="left"/>
    </xf>
    <xf numFmtId="0" fontId="4" fillId="0" borderId="30" xfId="0" applyFont="1" applyBorder="1" applyAlignment="1">
      <alignment horizontal="left"/>
    </xf>
    <xf numFmtId="0" fontId="0" fillId="0" borderId="16" xfId="0"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0" fontId="0" fillId="0" borderId="29" xfId="0" applyBorder="1" applyAlignment="1" applyProtection="1">
      <alignment horizontal="left"/>
    </xf>
    <xf numFmtId="0" fontId="0" fillId="0" borderId="26" xfId="0" applyBorder="1" applyAlignment="1" applyProtection="1">
      <alignment horizontal="left"/>
    </xf>
    <xf numFmtId="0" fontId="0" fillId="0" borderId="27" xfId="0" applyBorder="1" applyAlignment="1" applyProtection="1">
      <alignment horizontal="left"/>
    </xf>
    <xf numFmtId="0" fontId="8" fillId="0" borderId="14" xfId="0" applyFont="1" applyBorder="1" applyAlignment="1">
      <alignment horizontal="left" wrapText="1"/>
    </xf>
    <xf numFmtId="0" fontId="9" fillId="0" borderId="14" xfId="0" applyFont="1" applyBorder="1" applyAlignment="1">
      <alignment horizontal="left" wrapText="1"/>
    </xf>
    <xf numFmtId="0" fontId="4" fillId="0" borderId="29" xfId="0" applyFont="1" applyBorder="1" applyAlignment="1" applyProtection="1">
      <alignment horizontal="left"/>
    </xf>
    <xf numFmtId="0" fontId="2" fillId="0" borderId="14" xfId="0" applyFont="1" applyBorder="1" applyAlignment="1">
      <alignment horizontal="left" wrapText="1"/>
    </xf>
    <xf numFmtId="0" fontId="1" fillId="0" borderId="33" xfId="0" applyFont="1" applyBorder="1" applyAlignment="1">
      <alignment horizontal="left"/>
    </xf>
    <xf numFmtId="0" fontId="4" fillId="0" borderId="33" xfId="0" applyFont="1" applyBorder="1" applyAlignment="1">
      <alignment horizontal="left"/>
    </xf>
    <xf numFmtId="0" fontId="1" fillId="0" borderId="14" xfId="0" applyFont="1" applyBorder="1" applyAlignment="1">
      <alignment horizontal="left"/>
    </xf>
    <xf numFmtId="0" fontId="4" fillId="0" borderId="14" xfId="0" applyFont="1" applyBorder="1" applyAlignment="1">
      <alignment horizontal="left"/>
    </xf>
    <xf numFmtId="0" fontId="5" fillId="18" borderId="0" xfId="0" applyFont="1" applyFill="1" applyAlignment="1">
      <alignment horizontal="center" vertical="top" textRotation="90"/>
    </xf>
    <xf numFmtId="0" fontId="17" fillId="0" borderId="11" xfId="0" applyFont="1" applyBorder="1" applyAlignment="1">
      <alignment horizontal="left"/>
    </xf>
    <xf numFmtId="0" fontId="1" fillId="0" borderId="11" xfId="0" applyFont="1" applyBorder="1" applyAlignment="1">
      <alignment horizontal="left"/>
    </xf>
    <xf numFmtId="0" fontId="4" fillId="0" borderId="11" xfId="0" applyFont="1" applyBorder="1" applyAlignment="1">
      <alignment horizontal="left"/>
    </xf>
    <xf numFmtId="0" fontId="0" fillId="0" borderId="11" xfId="0" applyBorder="1" applyAlignment="1">
      <alignment horizontal="left"/>
    </xf>
    <xf numFmtId="0" fontId="9" fillId="0" borderId="11" xfId="0" applyFont="1" applyBorder="1" applyAlignment="1">
      <alignment horizontal="left"/>
    </xf>
    <xf numFmtId="0" fontId="5" fillId="18" borderId="0" xfId="0" applyFont="1" applyFill="1" applyBorder="1" applyAlignment="1">
      <alignment horizontal="center" vertical="top" textRotation="90"/>
    </xf>
    <xf numFmtId="0" fontId="11" fillId="0" borderId="11" xfId="0" applyFont="1" applyBorder="1" applyAlignment="1">
      <alignment horizontal="left"/>
    </xf>
    <xf numFmtId="0" fontId="1" fillId="0" borderId="30" xfId="0" applyFont="1" applyBorder="1" applyAlignment="1">
      <alignment horizontal="left"/>
    </xf>
    <xf numFmtId="0" fontId="1" fillId="0" borderId="15" xfId="0" applyFont="1" applyBorder="1" applyAlignment="1">
      <alignment horizontal="center"/>
    </xf>
    <xf numFmtId="0" fontId="1" fillId="0" borderId="13" xfId="0" applyFont="1" applyBorder="1" applyAlignment="1">
      <alignment horizontal="center"/>
    </xf>
    <xf numFmtId="0" fontId="4" fillId="0" borderId="16" xfId="0" applyFont="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4" fillId="0" borderId="29"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4" fillId="0" borderId="30" xfId="0" applyFont="1" applyBorder="1" applyAlignment="1" applyProtection="1">
      <alignment horizontal="left"/>
    </xf>
    <xf numFmtId="0" fontId="0" fillId="0" borderId="28" xfId="0" applyBorder="1" applyAlignment="1" applyProtection="1">
      <alignment horizontal="left"/>
    </xf>
    <xf numFmtId="0" fontId="9" fillId="0" borderId="30" xfId="0" applyFont="1" applyBorder="1" applyAlignment="1" applyProtection="1">
      <alignment horizontal="left"/>
    </xf>
    <xf numFmtId="0" fontId="9" fillId="0" borderId="28" xfId="0" applyFont="1" applyBorder="1" applyAlignment="1" applyProtection="1">
      <alignment horizontal="left"/>
    </xf>
    <xf numFmtId="0" fontId="3" fillId="0" borderId="0" xfId="0" applyFont="1" applyAlignment="1" applyProtection="1">
      <alignment horizontal="left"/>
    </xf>
    <xf numFmtId="0" fontId="1" fillId="0" borderId="30" xfId="0" applyFont="1" applyBorder="1" applyAlignment="1" applyProtection="1">
      <alignment horizontal="left"/>
    </xf>
    <xf numFmtId="0" fontId="5" fillId="18" borderId="0" xfId="0" applyFont="1" applyFill="1" applyAlignment="1" applyProtection="1">
      <alignment horizontal="center" textRotation="90"/>
    </xf>
    <xf numFmtId="0" fontId="0" fillId="0" borderId="30" xfId="0" applyBorder="1" applyAlignment="1" applyProtection="1">
      <alignment horizontal="left"/>
    </xf>
    <xf numFmtId="0" fontId="17" fillId="0" borderId="30" xfId="0" applyFont="1" applyBorder="1" applyAlignment="1" applyProtection="1">
      <alignment horizontal="left"/>
    </xf>
    <xf numFmtId="0" fontId="17" fillId="0" borderId="28" xfId="0" applyFont="1" applyBorder="1" applyAlignment="1" applyProtection="1">
      <alignment horizontal="left"/>
    </xf>
    <xf numFmtId="0" fontId="2" fillId="0" borderId="30" xfId="0" applyFont="1" applyBorder="1" applyAlignment="1" applyProtection="1">
      <alignment horizontal="left"/>
    </xf>
    <xf numFmtId="0" fontId="2" fillId="0" borderId="28" xfId="0" applyFont="1" applyBorder="1" applyAlignment="1" applyProtection="1">
      <alignment horizontal="left"/>
    </xf>
    <xf numFmtId="0" fontId="4" fillId="0" borderId="28" xfId="0" applyFont="1" applyBorder="1" applyAlignment="1" applyProtection="1">
      <alignment horizontal="left"/>
    </xf>
    <xf numFmtId="0" fontId="0" fillId="0" borderId="14" xfId="0" applyBorder="1" applyAlignment="1" applyProtection="1">
      <alignment horizontal="left"/>
    </xf>
    <xf numFmtId="0" fontId="11" fillId="0" borderId="30" xfId="0" applyFont="1" applyBorder="1" applyAlignment="1" applyProtection="1">
      <alignment horizontal="left"/>
    </xf>
    <xf numFmtId="0" fontId="1" fillId="0" borderId="11" xfId="43" applyFont="1" applyBorder="1" applyAlignment="1" applyProtection="1">
      <alignment horizontal="left" vertical="center"/>
    </xf>
    <xf numFmtId="0" fontId="3" fillId="0" borderId="0" xfId="43" applyFont="1" applyBorder="1" applyAlignment="1" applyProtection="1">
      <alignment horizontal="left"/>
    </xf>
    <xf numFmtId="0" fontId="3" fillId="0" borderId="0" xfId="43" applyFont="1" applyAlignment="1">
      <alignment horizontal="left"/>
    </xf>
    <xf numFmtId="0" fontId="2" fillId="0" borderId="11" xfId="43" applyFont="1" applyBorder="1" applyAlignment="1">
      <alignment horizontal="left"/>
    </xf>
    <xf numFmtId="0" fontId="5" fillId="18" borderId="0" xfId="43" applyFont="1" applyFill="1" applyAlignment="1" applyProtection="1">
      <alignment horizontal="center" textRotation="90"/>
    </xf>
    <xf numFmtId="0" fontId="37" fillId="0" borderId="26" xfId="43" applyFont="1" applyBorder="1" applyAlignment="1">
      <alignment horizontal="left"/>
    </xf>
    <xf numFmtId="0" fontId="1" fillId="0" borderId="11" xfId="43" applyFont="1" applyBorder="1" applyAlignment="1">
      <alignment horizontal="left"/>
    </xf>
    <xf numFmtId="0" fontId="1" fillId="0" borderId="11" xfId="43" applyBorder="1" applyAlignment="1">
      <alignment horizontal="left"/>
    </xf>
    <xf numFmtId="0" fontId="1" fillId="0" borderId="29" xfId="0" applyFont="1" applyBorder="1" applyAlignment="1" applyProtection="1">
      <alignment horizontal="left"/>
    </xf>
    <xf numFmtId="0" fontId="11" fillId="0" borderId="11" xfId="43" applyFont="1" applyBorder="1" applyAlignment="1">
      <alignment horizontal="left"/>
    </xf>
    <xf numFmtId="0" fontId="3" fillId="0" borderId="12" xfId="43" applyFont="1" applyBorder="1" applyAlignment="1" applyProtection="1">
      <alignment horizontal="left"/>
    </xf>
    <xf numFmtId="0" fontId="3" fillId="0" borderId="34" xfId="43" applyFont="1" applyBorder="1" applyAlignment="1" applyProtection="1">
      <alignment horizontal="left"/>
    </xf>
    <xf numFmtId="0" fontId="1" fillId="0" borderId="30" xfId="43" applyFont="1" applyBorder="1" applyAlignment="1">
      <alignment horizontal="left"/>
    </xf>
    <xf numFmtId="0" fontId="1" fillId="0" borderId="28" xfId="43" applyFont="1" applyBorder="1" applyAlignment="1">
      <alignment horizontal="left"/>
    </xf>
    <xf numFmtId="0" fontId="11" fillId="0" borderId="30" xfId="43" applyFont="1" applyBorder="1" applyAlignment="1">
      <alignment horizontal="left"/>
    </xf>
    <xf numFmtId="0" fontId="11" fillId="0" borderId="28" xfId="43" applyFont="1" applyBorder="1" applyAlignment="1">
      <alignment horizontal="left"/>
    </xf>
    <xf numFmtId="0" fontId="3" fillId="0" borderId="0" xfId="43" applyFont="1" applyBorder="1" applyAlignment="1">
      <alignment horizontal="left"/>
    </xf>
    <xf numFmtId="0" fontId="3" fillId="0" borderId="12" xfId="43" applyFont="1" applyBorder="1" applyAlignment="1">
      <alignment horizontal="left"/>
    </xf>
    <xf numFmtId="0" fontId="1" fillId="0" borderId="12" xfId="43" applyFont="1" applyBorder="1" applyAlignment="1" applyProtection="1">
      <alignment horizontal="center"/>
    </xf>
    <xf numFmtId="0" fontId="1" fillId="0" borderId="12" xfId="43" applyBorder="1" applyAlignment="1" applyProtection="1">
      <alignment horizontal="center"/>
    </xf>
    <xf numFmtId="0" fontId="1" fillId="0" borderId="30" xfId="43" applyNumberFormat="1" applyFont="1" applyBorder="1" applyAlignment="1">
      <alignment horizontal="left"/>
    </xf>
    <xf numFmtId="0" fontId="1" fillId="0" borderId="28" xfId="43" applyNumberFormat="1" applyFont="1" applyBorder="1" applyAlignment="1">
      <alignment horizontal="left"/>
    </xf>
    <xf numFmtId="0" fontId="2" fillId="0" borderId="30" xfId="43" applyFont="1" applyBorder="1" applyAlignment="1">
      <alignment horizontal="left"/>
    </xf>
    <xf numFmtId="0" fontId="2" fillId="0" borderId="28" xfId="43" applyFont="1" applyBorder="1" applyAlignment="1">
      <alignment horizontal="left"/>
    </xf>
    <xf numFmtId="0" fontId="37" fillId="0" borderId="0" xfId="43" applyFont="1" applyBorder="1" applyAlignment="1">
      <alignment horizontal="left"/>
    </xf>
    <xf numFmtId="0" fontId="5" fillId="18" borderId="0" xfId="43" applyFont="1" applyFill="1" applyAlignment="1" applyProtection="1">
      <alignment horizontal="center" vertical="center" textRotation="90"/>
    </xf>
    <xf numFmtId="0" fontId="1" fillId="0" borderId="12" xfId="43" applyFont="1" applyBorder="1" applyAlignment="1">
      <alignment horizontal="center"/>
    </xf>
    <xf numFmtId="0" fontId="1" fillId="0" borderId="12" xfId="43" applyBorder="1" applyAlignment="1">
      <alignment horizontal="center"/>
    </xf>
    <xf numFmtId="0" fontId="0" fillId="0" borderId="35" xfId="0" applyBorder="1" applyAlignment="1">
      <alignment horizontal="center" textRotation="90"/>
    </xf>
    <xf numFmtId="0" fontId="1" fillId="0" borderId="11" xfId="0" applyFont="1" applyBorder="1" applyAlignment="1" applyProtection="1">
      <alignment horizontal="left"/>
    </xf>
    <xf numFmtId="0" fontId="13" fillId="18" borderId="0" xfId="0" applyFont="1" applyFill="1" applyAlignment="1" applyProtection="1">
      <alignment horizontal="center" vertical="center"/>
    </xf>
    <xf numFmtId="0" fontId="4" fillId="0" borderId="18" xfId="0" applyFont="1" applyBorder="1" applyAlignment="1">
      <alignment horizontal="center" vertical="center" textRotation="90"/>
    </xf>
    <xf numFmtId="0" fontId="0" fillId="0" borderId="19" xfId="0" applyBorder="1" applyAlignment="1">
      <alignment horizontal="center" vertical="center" textRotation="90"/>
    </xf>
    <xf numFmtId="0" fontId="0" fillId="0" borderId="17" xfId="0" applyBorder="1" applyAlignment="1">
      <alignment horizontal="center" vertical="center" textRotation="90"/>
    </xf>
    <xf numFmtId="0" fontId="13" fillId="18" borderId="0" xfId="0" applyFont="1" applyFill="1" applyAlignment="1">
      <alignment horizontal="center" vertical="center"/>
    </xf>
    <xf numFmtId="0" fontId="3" fillId="0" borderId="26" xfId="0" applyFont="1" applyBorder="1" applyAlignment="1">
      <alignment horizontal="left"/>
    </xf>
    <xf numFmtId="0" fontId="4" fillId="0" borderId="19" xfId="0" applyFont="1" applyBorder="1" applyAlignment="1">
      <alignment horizontal="center" vertical="center" textRotation="90"/>
    </xf>
    <xf numFmtId="0" fontId="4" fillId="0" borderId="17" xfId="0" applyFont="1" applyBorder="1" applyAlignment="1">
      <alignment horizontal="center" vertical="center" textRotation="90"/>
    </xf>
    <xf numFmtId="0" fontId="11" fillId="0" borderId="18" xfId="0" applyFont="1" applyBorder="1" applyAlignment="1">
      <alignment horizontal="center" vertical="center" textRotation="90"/>
    </xf>
    <xf numFmtId="0" fontId="11" fillId="0" borderId="19" xfId="0" applyFont="1" applyBorder="1" applyAlignment="1">
      <alignment horizontal="center" vertical="center" textRotation="90"/>
    </xf>
    <xf numFmtId="0" fontId="11" fillId="0" borderId="17" xfId="0" applyFont="1" applyBorder="1" applyAlignment="1">
      <alignment horizontal="center" vertical="center" textRotation="90"/>
    </xf>
    <xf numFmtId="0" fontId="17" fillId="0" borderId="18" xfId="0" applyFont="1" applyBorder="1" applyAlignment="1">
      <alignment horizontal="center" vertical="center" textRotation="90"/>
    </xf>
    <xf numFmtId="0" fontId="17" fillId="0" borderId="19" xfId="0" applyFont="1" applyBorder="1" applyAlignment="1">
      <alignment horizontal="center" vertical="center" textRotation="90"/>
    </xf>
    <xf numFmtId="0" fontId="4" fillId="0" borderId="11" xfId="0" applyFont="1" applyBorder="1" applyAlignment="1">
      <alignment horizontal="center" vertical="center" textRotation="90"/>
    </xf>
    <xf numFmtId="0" fontId="3" fillId="0" borderId="14" xfId="0" applyFont="1" applyBorder="1" applyAlignment="1">
      <alignment horizontal="left"/>
    </xf>
  </cellXfs>
  <cellStyles count="4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Input 2" xfId="35"/>
    <cellStyle name="Linked Cell 2" xfId="36"/>
    <cellStyle name="Neutral 2" xfId="37"/>
    <cellStyle name="Normal" xfId="0" builtinId="0"/>
    <cellStyle name="Normal 2" xfId="43"/>
    <cellStyle name="Normal_Achievements" xfId="44"/>
    <cellStyle name="Note 2" xfId="38"/>
    <cellStyle name="Output 2" xfId="39"/>
    <cellStyle name="Title 2" xfId="40"/>
    <cellStyle name="Total 2" xfId="41"/>
    <cellStyle name="Warning Text 2" xfId="42"/>
  </cellStyles>
  <dxfs count="1">
    <dxf>
      <font>
        <b/>
        <i val="0"/>
        <condense val="0"/>
        <extend val="0"/>
        <color indexed="9"/>
      </font>
      <fill>
        <patternFill>
          <bgColor indexed="5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x.boy-scouts.net/faq.htm" TargetMode="External"/><Relationship Id="rId2" Type="http://schemas.openxmlformats.org/officeDocument/2006/relationships/hyperlink" Target="mailto:trax@oradat.com" TargetMode="External"/><Relationship Id="rId1" Type="http://schemas.openxmlformats.org/officeDocument/2006/relationships/hyperlink" Target="http://trax.boy-scouts.ne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showGridLines="0" tabSelected="1" workbookViewId="0">
      <selection activeCell="F3" sqref="F3"/>
    </sheetView>
  </sheetViews>
  <sheetFormatPr defaultRowHeight="13.2"/>
  <cols>
    <col min="1" max="1" width="4.109375" customWidth="1"/>
    <col min="2" max="2" width="13.109375" customWidth="1"/>
    <col min="3" max="3" width="10.109375" bestFit="1" customWidth="1"/>
    <col min="5" max="5" width="11" customWidth="1"/>
    <col min="8" max="8" width="8.33203125" customWidth="1"/>
    <col min="10" max="10" width="8.44140625" customWidth="1"/>
  </cols>
  <sheetData>
    <row r="1" spans="1:10">
      <c r="A1" s="256" t="s">
        <v>18</v>
      </c>
      <c r="B1" s="256"/>
      <c r="C1" s="256"/>
      <c r="D1" s="256"/>
      <c r="E1" s="256"/>
      <c r="F1" s="256"/>
      <c r="G1" s="256"/>
      <c r="H1" s="256"/>
      <c r="I1" s="256"/>
      <c r="J1" s="256"/>
    </row>
    <row r="2" spans="1:10" ht="9" customHeight="1" thickBot="1"/>
    <row r="3" spans="1:10" ht="13.8" thickBot="1">
      <c r="A3" s="251" t="s">
        <v>12</v>
      </c>
      <c r="B3" s="251"/>
      <c r="C3" s="251"/>
      <c r="D3" s="251"/>
      <c r="E3" s="257"/>
      <c r="F3" s="113" t="s">
        <v>9</v>
      </c>
    </row>
    <row r="4" spans="1:10" ht="9" customHeight="1" thickBot="1"/>
    <row r="5" spans="1:10" ht="13.8" thickBot="1">
      <c r="A5" s="251" t="s">
        <v>13</v>
      </c>
      <c r="B5" s="251"/>
      <c r="C5" s="251"/>
      <c r="D5" s="251"/>
      <c r="E5" s="257"/>
      <c r="F5" s="183" t="s">
        <v>9</v>
      </c>
    </row>
    <row r="6" spans="1:10" ht="9" customHeight="1"/>
    <row r="7" spans="1:10" ht="20.25" customHeight="1">
      <c r="A7" s="1" t="s">
        <v>123</v>
      </c>
    </row>
    <row r="8" spans="1:10" ht="25.5" customHeight="1">
      <c r="B8" s="243" t="s">
        <v>122</v>
      </c>
      <c r="C8" s="243"/>
      <c r="D8" s="243"/>
      <c r="E8" s="243"/>
      <c r="F8" s="243"/>
      <c r="G8" s="243"/>
      <c r="H8" s="243"/>
      <c r="I8" s="243"/>
      <c r="J8" s="243"/>
    </row>
    <row r="9" spans="1:10" ht="20.25" customHeight="1">
      <c r="A9" s="251" t="s">
        <v>14</v>
      </c>
      <c r="B9" s="251"/>
      <c r="C9" s="251"/>
      <c r="D9" s="251"/>
      <c r="E9" s="251"/>
      <c r="F9" s="251"/>
      <c r="G9" s="251"/>
      <c r="H9" s="251"/>
      <c r="I9" s="251"/>
      <c r="J9" s="251"/>
    </row>
    <row r="10" spans="1:10" ht="51.75" customHeight="1">
      <c r="B10" s="243" t="s">
        <v>145</v>
      </c>
      <c r="C10" s="243"/>
      <c r="D10" s="243"/>
      <c r="E10" s="243"/>
      <c r="F10" s="243"/>
      <c r="G10" s="243"/>
      <c r="H10" s="243"/>
      <c r="I10" s="243"/>
      <c r="J10" s="243"/>
    </row>
    <row r="11" spans="1:10" ht="20.25" customHeight="1">
      <c r="A11" s="251" t="s">
        <v>15</v>
      </c>
      <c r="B11" s="251"/>
      <c r="C11" s="251"/>
      <c r="D11" s="251"/>
      <c r="E11" s="251"/>
      <c r="F11" s="251"/>
      <c r="G11" s="251"/>
      <c r="H11" s="251"/>
      <c r="I11" s="251"/>
      <c r="J11" s="251"/>
    </row>
    <row r="12" spans="1:10" ht="12.75" customHeight="1">
      <c r="B12" s="243" t="s">
        <v>67</v>
      </c>
      <c r="C12" s="243"/>
      <c r="D12" s="243"/>
      <c r="E12" s="243"/>
      <c r="F12" s="243"/>
      <c r="G12" s="243"/>
      <c r="H12" s="243"/>
      <c r="I12" s="243"/>
      <c r="J12" s="243"/>
    </row>
    <row r="13" spans="1:10" ht="20.25" customHeight="1">
      <c r="A13" s="251" t="s">
        <v>16</v>
      </c>
      <c r="B13" s="258"/>
      <c r="C13" s="258"/>
      <c r="D13" s="258"/>
      <c r="E13" s="258"/>
      <c r="F13" s="258"/>
      <c r="G13" s="258"/>
      <c r="H13" s="258"/>
      <c r="I13" s="258"/>
      <c r="J13" s="258"/>
    </row>
    <row r="14" spans="1:10">
      <c r="B14" s="252" t="s">
        <v>274</v>
      </c>
      <c r="C14" s="246"/>
      <c r="D14" s="246"/>
      <c r="E14" s="246"/>
      <c r="F14" s="246"/>
      <c r="G14" s="246"/>
      <c r="H14" s="246"/>
      <c r="I14" s="246"/>
      <c r="J14" s="246"/>
    </row>
    <row r="15" spans="1:10" ht="20.25" customHeight="1">
      <c r="A15" s="251" t="s">
        <v>85</v>
      </c>
      <c r="B15" s="251"/>
      <c r="C15" s="251"/>
      <c r="D15" s="251"/>
      <c r="E15" s="251"/>
      <c r="F15" s="251"/>
      <c r="G15" s="251"/>
      <c r="H15" s="251"/>
      <c r="I15" s="251"/>
      <c r="J15" s="251"/>
    </row>
    <row r="16" spans="1:10" ht="25.5" customHeight="1">
      <c r="B16" s="243" t="s">
        <v>79</v>
      </c>
      <c r="C16" s="243"/>
      <c r="D16" s="243"/>
      <c r="E16" s="243"/>
      <c r="F16" s="243"/>
      <c r="G16" s="243"/>
      <c r="H16" s="243"/>
      <c r="I16" s="243"/>
      <c r="J16" s="243"/>
    </row>
    <row r="17" spans="1:10" ht="20.25" customHeight="1">
      <c r="A17" s="251" t="s">
        <v>86</v>
      </c>
      <c r="B17" s="251"/>
      <c r="C17" s="251"/>
      <c r="D17" s="251"/>
      <c r="E17" s="251"/>
      <c r="F17" s="251"/>
      <c r="G17" s="251"/>
      <c r="H17" s="251"/>
      <c r="I17" s="251"/>
      <c r="J17" s="251"/>
    </row>
    <row r="18" spans="1:10" ht="25.5" customHeight="1">
      <c r="B18" s="243" t="s">
        <v>87</v>
      </c>
      <c r="C18" s="243"/>
      <c r="D18" s="243"/>
      <c r="E18" s="243"/>
      <c r="F18" s="243"/>
      <c r="G18" s="243"/>
      <c r="H18" s="243"/>
      <c r="I18" s="243"/>
      <c r="J18" s="243"/>
    </row>
    <row r="19" spans="1:10" ht="20.25" customHeight="1">
      <c r="A19" s="251" t="s">
        <v>17</v>
      </c>
      <c r="B19" s="251"/>
      <c r="C19" s="251"/>
      <c r="D19" s="251"/>
      <c r="E19" s="251"/>
      <c r="F19" s="251"/>
      <c r="G19" s="251"/>
      <c r="H19" s="251"/>
      <c r="I19" s="251"/>
      <c r="J19" s="251"/>
    </row>
    <row r="20" spans="1:10" ht="38.25" customHeight="1">
      <c r="B20" s="246" t="s">
        <v>20</v>
      </c>
      <c r="C20" s="246"/>
      <c r="D20" s="246"/>
      <c r="E20" s="246"/>
      <c r="F20" s="246"/>
      <c r="G20" s="246"/>
      <c r="H20" s="246"/>
      <c r="I20" s="246"/>
      <c r="J20" s="246"/>
    </row>
    <row r="21" spans="1:10" ht="21" customHeight="1">
      <c r="A21" s="251" t="s">
        <v>19</v>
      </c>
      <c r="B21" s="251"/>
      <c r="C21" s="251"/>
      <c r="D21" s="251"/>
      <c r="E21" s="251"/>
      <c r="F21" s="251"/>
      <c r="G21" s="251"/>
      <c r="H21" s="251"/>
      <c r="I21" s="251"/>
      <c r="J21" s="251"/>
    </row>
    <row r="22" spans="1:10" ht="51" customHeight="1">
      <c r="B22" s="246" t="s">
        <v>93</v>
      </c>
      <c r="C22" s="246"/>
      <c r="D22" s="246"/>
      <c r="E22" s="246"/>
      <c r="F22" s="246"/>
      <c r="G22" s="246"/>
      <c r="H22" s="246"/>
      <c r="I22" s="246"/>
      <c r="J22" s="246"/>
    </row>
    <row r="23" spans="1:10" ht="20.25" customHeight="1">
      <c r="A23" s="1" t="s">
        <v>119</v>
      </c>
      <c r="B23" s="109"/>
      <c r="C23" s="109"/>
      <c r="D23" s="109"/>
      <c r="E23" s="109"/>
      <c r="F23" s="109"/>
      <c r="G23" s="109"/>
      <c r="H23" s="109"/>
      <c r="I23" s="109"/>
      <c r="J23" s="109"/>
    </row>
    <row r="24" spans="1:10" ht="38.25" customHeight="1">
      <c r="B24" s="243" t="s">
        <v>117</v>
      </c>
      <c r="C24" s="243"/>
      <c r="D24" s="243"/>
      <c r="E24" s="243"/>
      <c r="F24" s="243"/>
      <c r="G24" s="243"/>
      <c r="H24" s="243"/>
      <c r="I24" s="243"/>
      <c r="J24" s="243"/>
    </row>
    <row r="25" spans="1:10" ht="12.75" customHeight="1">
      <c r="B25" s="70"/>
      <c r="C25" s="244" t="s">
        <v>116</v>
      </c>
      <c r="D25" s="244"/>
      <c r="E25" s="244"/>
      <c r="F25" s="244"/>
      <c r="G25" s="70"/>
      <c r="H25" s="70"/>
      <c r="I25" s="70"/>
      <c r="J25" s="70"/>
    </row>
    <row r="26" spans="1:10" ht="51" customHeight="1">
      <c r="B26" s="243" t="s">
        <v>118</v>
      </c>
      <c r="C26" s="243"/>
      <c r="D26" s="243"/>
      <c r="E26" s="243"/>
      <c r="F26" s="243"/>
      <c r="G26" s="243"/>
      <c r="H26" s="243"/>
      <c r="I26" s="243"/>
      <c r="J26" s="243"/>
    </row>
    <row r="27" spans="1:10" ht="20.25" customHeight="1">
      <c r="A27" s="251" t="s">
        <v>21</v>
      </c>
      <c r="B27" s="251"/>
      <c r="C27" s="251"/>
      <c r="D27" s="251"/>
      <c r="E27" s="251"/>
      <c r="F27" s="251"/>
      <c r="G27" s="251"/>
      <c r="H27" s="251"/>
      <c r="I27" s="251"/>
      <c r="J27" s="251"/>
    </row>
    <row r="28" spans="1:10" ht="65.25" customHeight="1">
      <c r="B28" s="243" t="s">
        <v>144</v>
      </c>
      <c r="C28" s="243"/>
      <c r="D28" s="243"/>
      <c r="E28" s="243"/>
      <c r="F28" s="243"/>
      <c r="G28" s="243"/>
      <c r="H28" s="243"/>
      <c r="I28" s="243"/>
      <c r="J28" s="243"/>
    </row>
    <row r="29" spans="1:10" ht="20.25" customHeight="1">
      <c r="A29" s="251" t="s">
        <v>25</v>
      </c>
      <c r="B29" s="251"/>
      <c r="C29" s="251"/>
      <c r="D29" s="251"/>
      <c r="E29" s="251"/>
      <c r="F29" s="251"/>
      <c r="G29" s="251"/>
      <c r="H29" s="251"/>
      <c r="I29" s="251"/>
      <c r="J29" s="251"/>
    </row>
    <row r="30" spans="1:10" s="46" customFormat="1" ht="28.5" customHeight="1">
      <c r="B30" s="243" t="s">
        <v>26</v>
      </c>
      <c r="C30" s="243"/>
      <c r="D30" s="243"/>
      <c r="E30" s="243"/>
      <c r="F30" s="243"/>
      <c r="G30" s="243"/>
      <c r="H30" s="243"/>
      <c r="I30" s="243"/>
      <c r="J30" s="243"/>
    </row>
    <row r="31" spans="1:10" ht="38.25" customHeight="1">
      <c r="B31" s="243" t="s">
        <v>143</v>
      </c>
      <c r="C31" s="243"/>
      <c r="D31" s="243"/>
      <c r="E31" s="243"/>
      <c r="F31" s="243"/>
      <c r="G31" s="243"/>
      <c r="H31" s="243"/>
      <c r="I31" s="243"/>
      <c r="J31" s="243"/>
    </row>
    <row r="32" spans="1:10" ht="12.75" customHeight="1">
      <c r="B32" s="243" t="s">
        <v>54</v>
      </c>
      <c r="C32" s="243"/>
      <c r="D32" s="244" t="s">
        <v>55</v>
      </c>
      <c r="E32" s="244"/>
      <c r="F32" s="244"/>
      <c r="G32" s="122"/>
      <c r="H32" s="122"/>
      <c r="I32" s="122"/>
      <c r="J32" s="122"/>
    </row>
    <row r="33" spans="1:10" ht="29.25" customHeight="1">
      <c r="B33" s="248" t="s">
        <v>27</v>
      </c>
      <c r="C33" s="243"/>
      <c r="D33" s="243"/>
      <c r="E33" s="243"/>
      <c r="F33" s="243"/>
      <c r="G33" s="243"/>
      <c r="H33" s="243"/>
      <c r="I33" s="243"/>
      <c r="J33" s="243"/>
    </row>
    <row r="34" spans="1:10" ht="27.75" customHeight="1">
      <c r="B34" s="243" t="s">
        <v>28</v>
      </c>
      <c r="C34" s="243"/>
      <c r="D34" s="243"/>
      <c r="E34" s="243"/>
      <c r="F34" s="243"/>
      <c r="G34" s="243"/>
      <c r="H34" s="243"/>
      <c r="I34" s="243"/>
      <c r="J34" s="243"/>
    </row>
    <row r="35" spans="1:10" ht="20.25" customHeight="1">
      <c r="A35" s="251" t="s">
        <v>31</v>
      </c>
      <c r="B35" s="251"/>
      <c r="C35" s="251"/>
      <c r="D35" s="251"/>
      <c r="E35" s="251"/>
      <c r="F35" s="251"/>
      <c r="G35" s="251"/>
      <c r="H35" s="251"/>
      <c r="I35" s="251"/>
      <c r="J35" s="251"/>
    </row>
    <row r="36" spans="1:10">
      <c r="B36" s="253" t="s">
        <v>334</v>
      </c>
      <c r="C36" s="253"/>
      <c r="D36" s="253"/>
      <c r="E36" s="253"/>
      <c r="F36" s="253"/>
      <c r="G36" s="253"/>
      <c r="H36" s="253"/>
      <c r="I36" s="253"/>
      <c r="J36" s="253"/>
    </row>
    <row r="37" spans="1:10" ht="20.25" customHeight="1">
      <c r="A37" s="251" t="s">
        <v>275</v>
      </c>
      <c r="B37" s="251"/>
      <c r="C37" s="251"/>
      <c r="D37" s="251"/>
      <c r="E37" s="251"/>
      <c r="F37" s="251"/>
      <c r="G37" s="251"/>
      <c r="H37" s="251"/>
      <c r="I37" s="251"/>
      <c r="J37" s="251"/>
    </row>
    <row r="38" spans="1:10" ht="40.950000000000003" customHeight="1">
      <c r="B38" s="248" t="s">
        <v>281</v>
      </c>
      <c r="C38" s="243"/>
      <c r="D38" s="243"/>
      <c r="E38" s="243"/>
      <c r="F38" s="243"/>
      <c r="G38" s="243"/>
      <c r="H38" s="243"/>
      <c r="I38" s="243"/>
      <c r="J38" s="243"/>
    </row>
    <row r="39" spans="1:10" ht="40.950000000000003" customHeight="1">
      <c r="B39" s="248" t="s">
        <v>282</v>
      </c>
      <c r="C39" s="248"/>
      <c r="D39" s="248"/>
      <c r="E39" s="248"/>
      <c r="F39" s="248"/>
      <c r="G39" s="248"/>
      <c r="H39" s="248"/>
      <c r="I39" s="248"/>
      <c r="J39" s="248"/>
    </row>
    <row r="40" spans="1:10" ht="13.2" customHeight="1">
      <c r="B40" s="138"/>
      <c r="C40" s="138"/>
      <c r="D40" s="138"/>
      <c r="E40" s="138"/>
      <c r="F40" s="139"/>
      <c r="G40" s="139"/>
      <c r="H40" s="139"/>
      <c r="I40" s="124"/>
      <c r="J40" s="124"/>
    </row>
    <row r="41" spans="1:10">
      <c r="A41" s="256" t="s">
        <v>37</v>
      </c>
      <c r="B41" s="256"/>
      <c r="C41" s="256"/>
      <c r="D41" s="256"/>
      <c r="E41" s="256"/>
      <c r="F41" s="256"/>
      <c r="G41" s="256"/>
      <c r="H41" s="256"/>
      <c r="I41" s="256"/>
      <c r="J41" s="256"/>
    </row>
    <row r="42" spans="1:10">
      <c r="B42" s="1" t="s">
        <v>38</v>
      </c>
      <c r="C42" s="73">
        <v>38395</v>
      </c>
      <c r="D42" s="67" t="s">
        <v>40</v>
      </c>
    </row>
    <row r="43" spans="1:10">
      <c r="C43" s="73"/>
    </row>
    <row r="44" spans="1:10">
      <c r="B44" s="1" t="s">
        <v>39</v>
      </c>
      <c r="C44" s="73">
        <v>38396</v>
      </c>
      <c r="D44" s="67" t="s">
        <v>41</v>
      </c>
    </row>
    <row r="45" spans="1:10">
      <c r="C45" s="73"/>
      <c r="D45" s="67" t="s">
        <v>42</v>
      </c>
    </row>
    <row r="46" spans="1:10">
      <c r="C46" s="73"/>
    </row>
    <row r="47" spans="1:10">
      <c r="B47" s="1" t="s">
        <v>44</v>
      </c>
      <c r="C47" s="73">
        <v>38398</v>
      </c>
      <c r="D47" s="67" t="s">
        <v>45</v>
      </c>
    </row>
    <row r="48" spans="1:10">
      <c r="C48" s="73"/>
    </row>
    <row r="49" spans="2:10">
      <c r="B49" s="1" t="s">
        <v>46</v>
      </c>
      <c r="C49" s="73">
        <v>38429</v>
      </c>
      <c r="D49" s="67" t="s">
        <v>47</v>
      </c>
    </row>
    <row r="50" spans="2:10" ht="25.5" customHeight="1">
      <c r="C50" s="73"/>
      <c r="D50" s="254" t="s">
        <v>48</v>
      </c>
      <c r="E50" s="255"/>
      <c r="F50" s="255"/>
      <c r="G50" s="255"/>
      <c r="H50" s="255"/>
      <c r="I50" s="255"/>
      <c r="J50" s="255"/>
    </row>
    <row r="51" spans="2:10">
      <c r="C51" s="73"/>
    </row>
    <row r="52" spans="2:10">
      <c r="B52" s="1" t="s">
        <v>49</v>
      </c>
      <c r="C52" s="73">
        <v>38435</v>
      </c>
      <c r="D52" s="67" t="s">
        <v>50</v>
      </c>
    </row>
    <row r="53" spans="2:10">
      <c r="C53" s="73"/>
    </row>
    <row r="54" spans="2:10">
      <c r="B54" s="1" t="s">
        <v>53</v>
      </c>
      <c r="C54" s="73">
        <v>38435</v>
      </c>
      <c r="D54" s="67" t="s">
        <v>51</v>
      </c>
    </row>
    <row r="55" spans="2:10">
      <c r="C55" s="73"/>
      <c r="D55" s="67" t="s">
        <v>52</v>
      </c>
    </row>
    <row r="56" spans="2:10">
      <c r="C56" s="73"/>
      <c r="D56" s="67" t="s">
        <v>56</v>
      </c>
    </row>
    <row r="57" spans="2:10">
      <c r="C57" s="73"/>
    </row>
    <row r="58" spans="2:10">
      <c r="B58" s="1" t="s">
        <v>57</v>
      </c>
      <c r="C58" s="73">
        <v>38480</v>
      </c>
      <c r="D58" s="67" t="s">
        <v>51</v>
      </c>
    </row>
    <row r="59" spans="2:10">
      <c r="C59" s="73"/>
      <c r="D59" s="67" t="s">
        <v>58</v>
      </c>
    </row>
    <row r="60" spans="2:10">
      <c r="C60" s="73"/>
    </row>
    <row r="61" spans="2:10" ht="25.5" customHeight="1">
      <c r="B61" s="72" t="s">
        <v>59</v>
      </c>
      <c r="C61" s="74">
        <v>38483</v>
      </c>
      <c r="D61" s="242" t="s">
        <v>60</v>
      </c>
      <c r="E61" s="242"/>
      <c r="F61" s="242"/>
      <c r="G61" s="242"/>
      <c r="H61" s="242"/>
      <c r="I61" s="242"/>
      <c r="J61" s="242"/>
    </row>
    <row r="62" spans="2:10">
      <c r="C62" s="73"/>
    </row>
    <row r="63" spans="2:10" ht="25.5" customHeight="1">
      <c r="B63" s="72" t="s">
        <v>62</v>
      </c>
      <c r="C63" s="74">
        <v>38496</v>
      </c>
      <c r="D63" s="242" t="s">
        <v>61</v>
      </c>
      <c r="E63" s="242"/>
      <c r="F63" s="242"/>
      <c r="G63" s="242"/>
      <c r="H63" s="242"/>
      <c r="I63" s="242"/>
      <c r="J63" s="242"/>
    </row>
    <row r="64" spans="2:10" ht="12.75" customHeight="1">
      <c r="C64" s="73"/>
    </row>
    <row r="65" spans="2:10" ht="25.5" customHeight="1">
      <c r="B65" s="72" t="s">
        <v>63</v>
      </c>
      <c r="C65" s="74">
        <v>38563</v>
      </c>
      <c r="D65" s="242" t="s">
        <v>64</v>
      </c>
      <c r="E65" s="242"/>
      <c r="F65" s="242"/>
      <c r="G65" s="242"/>
      <c r="H65" s="242"/>
      <c r="I65" s="242"/>
      <c r="J65" s="242"/>
    </row>
    <row r="66" spans="2:10">
      <c r="C66" s="66"/>
    </row>
    <row r="67" spans="2:10" ht="25.5" customHeight="1">
      <c r="B67" s="72" t="s">
        <v>65</v>
      </c>
      <c r="C67" s="74">
        <v>38875</v>
      </c>
      <c r="D67" s="243" t="s">
        <v>66</v>
      </c>
      <c r="E67" s="243"/>
      <c r="F67" s="243"/>
      <c r="G67" s="243"/>
      <c r="H67" s="243"/>
      <c r="I67" s="243"/>
      <c r="J67" s="243"/>
    </row>
    <row r="68" spans="2:10">
      <c r="B68" s="98"/>
      <c r="C68" s="99"/>
      <c r="D68" s="100" t="s">
        <v>88</v>
      </c>
      <c r="E68" s="98"/>
      <c r="F68" s="98"/>
      <c r="G68" s="98"/>
      <c r="H68" s="98"/>
      <c r="I68" s="98"/>
      <c r="J68" s="98"/>
    </row>
    <row r="69" spans="2:10" ht="25.5" customHeight="1">
      <c r="B69" s="98"/>
      <c r="C69" s="99"/>
      <c r="D69" s="242" t="s">
        <v>89</v>
      </c>
      <c r="E69" s="242"/>
      <c r="F69" s="242"/>
      <c r="G69" s="242"/>
      <c r="H69" s="242"/>
      <c r="I69" s="242"/>
      <c r="J69" s="242"/>
    </row>
    <row r="70" spans="2:10">
      <c r="C70" s="66"/>
    </row>
    <row r="71" spans="2:10" ht="12.75" customHeight="1">
      <c r="B71" s="72" t="s">
        <v>90</v>
      </c>
      <c r="C71" s="74">
        <v>38882</v>
      </c>
      <c r="D71" s="249" t="s">
        <v>91</v>
      </c>
      <c r="E71" s="249"/>
      <c r="F71" s="249"/>
      <c r="G71" s="249"/>
      <c r="H71" s="249"/>
      <c r="I71" s="249"/>
      <c r="J71" s="249"/>
    </row>
    <row r="72" spans="2:10">
      <c r="C72" s="66"/>
      <c r="D72" s="67" t="s">
        <v>92</v>
      </c>
    </row>
    <row r="73" spans="2:10">
      <c r="C73" s="66"/>
    </row>
    <row r="74" spans="2:10" ht="25.5" customHeight="1">
      <c r="B74" s="72" t="s">
        <v>94</v>
      </c>
      <c r="C74" s="74">
        <v>39165</v>
      </c>
      <c r="D74" s="242" t="s">
        <v>95</v>
      </c>
      <c r="E74" s="242"/>
      <c r="F74" s="242"/>
      <c r="G74" s="242"/>
      <c r="H74" s="242"/>
      <c r="I74" s="242"/>
      <c r="J74" s="242"/>
    </row>
    <row r="75" spans="2:10">
      <c r="C75" s="66"/>
    </row>
    <row r="76" spans="2:10" ht="25.5" customHeight="1">
      <c r="B76" s="72" t="s">
        <v>96</v>
      </c>
      <c r="C76" s="74">
        <v>39169</v>
      </c>
      <c r="D76" s="242" t="s">
        <v>99</v>
      </c>
      <c r="E76" s="243"/>
      <c r="F76" s="243"/>
      <c r="G76" s="243"/>
      <c r="H76" s="243"/>
      <c r="I76" s="243"/>
      <c r="J76" s="243"/>
    </row>
    <row r="77" spans="2:10">
      <c r="C77" s="66"/>
      <c r="D77" s="67" t="s">
        <v>100</v>
      </c>
    </row>
    <row r="78" spans="2:10">
      <c r="C78" s="66"/>
    </row>
    <row r="79" spans="2:10">
      <c r="B79" s="72" t="s">
        <v>109</v>
      </c>
      <c r="C79" s="74">
        <v>39379</v>
      </c>
      <c r="D79" s="242" t="s">
        <v>101</v>
      </c>
      <c r="E79" s="243"/>
      <c r="F79" s="243"/>
      <c r="G79" s="243"/>
      <c r="H79" s="243"/>
      <c r="I79" s="243"/>
      <c r="J79" s="243"/>
    </row>
    <row r="80" spans="2:10" ht="25.5" customHeight="1">
      <c r="C80" s="66"/>
      <c r="D80" s="242" t="s">
        <v>102</v>
      </c>
      <c r="E80" s="242"/>
      <c r="F80" s="242"/>
      <c r="G80" s="242"/>
      <c r="H80" s="242"/>
      <c r="I80" s="242"/>
      <c r="J80" s="242"/>
    </row>
    <row r="81" spans="2:10">
      <c r="C81" s="66"/>
      <c r="D81" s="249" t="s">
        <v>107</v>
      </c>
      <c r="E81" s="250"/>
      <c r="F81" s="250"/>
      <c r="G81" s="250"/>
      <c r="H81" s="250"/>
      <c r="I81" s="250"/>
      <c r="J81" s="250"/>
    </row>
    <row r="82" spans="2:10">
      <c r="C82" s="66"/>
      <c r="D82" s="249" t="s">
        <v>108</v>
      </c>
      <c r="E82" s="250"/>
      <c r="F82" s="250"/>
      <c r="G82" s="250"/>
      <c r="H82" s="250"/>
      <c r="I82" s="250"/>
      <c r="J82" s="250"/>
    </row>
    <row r="83" spans="2:10">
      <c r="C83" s="66"/>
    </row>
    <row r="84" spans="2:10">
      <c r="B84" s="72" t="s">
        <v>110</v>
      </c>
      <c r="C84" s="74">
        <v>39383</v>
      </c>
      <c r="D84" s="242" t="s">
        <v>111</v>
      </c>
      <c r="E84" s="243"/>
      <c r="F84" s="243"/>
      <c r="G84" s="243"/>
      <c r="H84" s="243"/>
      <c r="I84" s="243"/>
      <c r="J84" s="243"/>
    </row>
    <row r="86" spans="2:10" ht="39" customHeight="1">
      <c r="B86" s="72" t="s">
        <v>112</v>
      </c>
      <c r="C86" s="74">
        <v>39630</v>
      </c>
      <c r="D86" s="245" t="s">
        <v>115</v>
      </c>
      <c r="E86" s="246"/>
      <c r="F86" s="246"/>
      <c r="G86" s="246"/>
      <c r="H86" s="246"/>
      <c r="I86" s="246"/>
      <c r="J86" s="246"/>
    </row>
    <row r="87" spans="2:10" ht="90" customHeight="1">
      <c r="D87" s="245" t="s">
        <v>121</v>
      </c>
      <c r="E87" s="246"/>
      <c r="F87" s="246"/>
      <c r="G87" s="246"/>
      <c r="H87" s="246"/>
      <c r="I87" s="246"/>
      <c r="J87" s="246"/>
    </row>
    <row r="88" spans="2:10" ht="25.5" customHeight="1">
      <c r="D88" s="247" t="s">
        <v>120</v>
      </c>
      <c r="E88" s="247"/>
      <c r="F88" s="247"/>
      <c r="G88" s="247"/>
      <c r="H88" s="247"/>
      <c r="I88" s="247"/>
      <c r="J88" s="247"/>
    </row>
    <row r="90" spans="2:10">
      <c r="B90" s="72" t="s">
        <v>124</v>
      </c>
      <c r="C90" s="74">
        <v>39737</v>
      </c>
      <c r="D90" s="67" t="s">
        <v>340</v>
      </c>
    </row>
    <row r="91" spans="2:10">
      <c r="D91" s="67" t="s">
        <v>139</v>
      </c>
    </row>
    <row r="92" spans="2:10">
      <c r="D92" s="67" t="s">
        <v>140</v>
      </c>
    </row>
    <row r="93" spans="2:10">
      <c r="B93" s="72"/>
      <c r="C93" s="74"/>
      <c r="D93" s="67"/>
    </row>
    <row r="94" spans="2:10" ht="25.5" customHeight="1">
      <c r="B94" s="72" t="s">
        <v>141</v>
      </c>
      <c r="C94" s="74">
        <v>39904</v>
      </c>
      <c r="D94" s="242" t="s">
        <v>142</v>
      </c>
      <c r="E94" s="242"/>
      <c r="F94" s="242"/>
      <c r="G94" s="242"/>
      <c r="H94" s="242"/>
      <c r="I94" s="242"/>
      <c r="J94" s="242"/>
    </row>
    <row r="96" spans="2:10">
      <c r="B96" s="72" t="s">
        <v>273</v>
      </c>
      <c r="C96" s="136">
        <v>42147</v>
      </c>
      <c r="D96" s="137" t="s">
        <v>283</v>
      </c>
    </row>
    <row r="98" spans="2:4">
      <c r="B98" s="72" t="s">
        <v>335</v>
      </c>
      <c r="C98" s="136">
        <v>42185</v>
      </c>
      <c r="D98" s="137" t="s">
        <v>336</v>
      </c>
    </row>
    <row r="99" spans="2:4">
      <c r="D99" s="67" t="s">
        <v>339</v>
      </c>
    </row>
    <row r="101" spans="2:4">
      <c r="B101" s="72" t="s">
        <v>337</v>
      </c>
      <c r="C101" s="136">
        <v>42331</v>
      </c>
      <c r="D101" s="137" t="s">
        <v>341</v>
      </c>
    </row>
    <row r="102" spans="2:4">
      <c r="D102" s="67" t="s">
        <v>338</v>
      </c>
    </row>
    <row r="104" spans="2:4">
      <c r="B104" s="72" t="s">
        <v>355</v>
      </c>
      <c r="C104" s="136">
        <v>42473</v>
      </c>
      <c r="D104" s="137" t="s">
        <v>356</v>
      </c>
    </row>
    <row r="105" spans="2:4">
      <c r="D105" s="137" t="s">
        <v>357</v>
      </c>
    </row>
    <row r="106" spans="2:4">
      <c r="D106" s="137" t="s">
        <v>358</v>
      </c>
    </row>
    <row r="108" spans="2:4">
      <c r="B108" s="72" t="s">
        <v>359</v>
      </c>
      <c r="C108" s="136">
        <v>42558</v>
      </c>
      <c r="D108" s="137" t="s">
        <v>360</v>
      </c>
    </row>
    <row r="109" spans="2:4">
      <c r="D109" s="137" t="s">
        <v>361</v>
      </c>
    </row>
    <row r="111" spans="2:4">
      <c r="B111" s="72" t="s">
        <v>362</v>
      </c>
      <c r="C111" s="136">
        <v>42628</v>
      </c>
      <c r="D111" s="137" t="s">
        <v>363</v>
      </c>
    </row>
    <row r="113" spans="2:4">
      <c r="B113" s="72" t="s">
        <v>364</v>
      </c>
      <c r="C113" s="136">
        <v>42668</v>
      </c>
      <c r="D113" s="137" t="s">
        <v>365</v>
      </c>
    </row>
    <row r="115" spans="2:4">
      <c r="B115" s="72" t="s">
        <v>675</v>
      </c>
      <c r="C115" s="136">
        <v>42709</v>
      </c>
      <c r="D115" s="241" t="s">
        <v>670</v>
      </c>
    </row>
    <row r="116" spans="2:4">
      <c r="D116" s="241" t="s">
        <v>671</v>
      </c>
    </row>
    <row r="117" spans="2:4">
      <c r="D117" s="241" t="s">
        <v>673</v>
      </c>
    </row>
    <row r="118" spans="2:4">
      <c r="D118" s="241" t="s">
        <v>672</v>
      </c>
    </row>
    <row r="120" spans="2:4">
      <c r="B120" s="72" t="s">
        <v>677</v>
      </c>
      <c r="C120" s="136">
        <v>42853</v>
      </c>
      <c r="D120" s="241" t="s">
        <v>676</v>
      </c>
    </row>
    <row r="121" spans="2:4">
      <c r="D121" s="241" t="s">
        <v>678</v>
      </c>
    </row>
  </sheetData>
  <sheetProtection algorithmName="SHA-512" hashValue="yQzHMyVaBFm6wBOC7UytZZqz8+8tuetP8QsB7tUK5y6ii9lV/owaiwigPjmZ3un0tbBkXpJytMkiWlqBW74WZw==" saltValue="Bhjq0W0Rsqzi8tEW+cz9cQ==" spinCount="100000" sheet="1" selectLockedCells="1"/>
  <mergeCells count="54">
    <mergeCell ref="A37:J37"/>
    <mergeCell ref="D71:J71"/>
    <mergeCell ref="D65:J65"/>
    <mergeCell ref="D61:J61"/>
    <mergeCell ref="A41:J41"/>
    <mergeCell ref="D63:J63"/>
    <mergeCell ref="D84:J84"/>
    <mergeCell ref="D74:J74"/>
    <mergeCell ref="B38:J38"/>
    <mergeCell ref="D50:J50"/>
    <mergeCell ref="A1:J1"/>
    <mergeCell ref="B10:J10"/>
    <mergeCell ref="A3:E3"/>
    <mergeCell ref="A5:E5"/>
    <mergeCell ref="A9:J9"/>
    <mergeCell ref="B33:J33"/>
    <mergeCell ref="A19:J19"/>
    <mergeCell ref="A11:J11"/>
    <mergeCell ref="A17:J17"/>
    <mergeCell ref="B8:J8"/>
    <mergeCell ref="B12:J12"/>
    <mergeCell ref="A13:J13"/>
    <mergeCell ref="B14:J14"/>
    <mergeCell ref="A15:J15"/>
    <mergeCell ref="B16:J16"/>
    <mergeCell ref="B36:J36"/>
    <mergeCell ref="A21:J21"/>
    <mergeCell ref="B20:J20"/>
    <mergeCell ref="B18:J18"/>
    <mergeCell ref="B22:J22"/>
    <mergeCell ref="B24:J24"/>
    <mergeCell ref="C25:F25"/>
    <mergeCell ref="A29:J29"/>
    <mergeCell ref="B30:J30"/>
    <mergeCell ref="B31:J31"/>
    <mergeCell ref="B28:J28"/>
    <mergeCell ref="A27:J27"/>
    <mergeCell ref="B26:J26"/>
    <mergeCell ref="D94:J94"/>
    <mergeCell ref="B32:C32"/>
    <mergeCell ref="D32:F32"/>
    <mergeCell ref="D76:J76"/>
    <mergeCell ref="D67:J67"/>
    <mergeCell ref="D69:J69"/>
    <mergeCell ref="D87:J87"/>
    <mergeCell ref="B34:J34"/>
    <mergeCell ref="D88:J88"/>
    <mergeCell ref="B39:J39"/>
    <mergeCell ref="D86:J86"/>
    <mergeCell ref="D81:J81"/>
    <mergeCell ref="D82:J82"/>
    <mergeCell ref="A35:J35"/>
    <mergeCell ref="D79:J79"/>
    <mergeCell ref="D80:J80"/>
  </mergeCells>
  <phoneticPr fontId="2" type="noConversion"/>
  <hyperlinks>
    <hyperlink ref="D32" r:id="rId1"/>
    <hyperlink ref="B36" r:id="rId2"/>
    <hyperlink ref="C25" r:id="rId3"/>
  </hyperlinks>
  <pageMargins left="0.75" right="0.75" top="1" bottom="1" header="0.5" footer="0.5"/>
  <pageSetup orientation="portrait" horizontalDpi="4294967293" r:id="rId4"/>
  <headerFooter alignWithMargins="0">
    <oddHeader xml:space="preserve">&amp;C&amp;"Arial,Bold"&amp;12WolfTrax
&amp;10Version 1.18
for the Wolf Book (c)2003&amp;"Arial,Regular"
</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7"/>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09375" defaultRowHeight="13.2"/>
  <cols>
    <col min="1" max="1" width="3.33203125" style="187" customWidth="1"/>
    <col min="2" max="2" width="4.109375" style="202" customWidth="1"/>
    <col min="3" max="4" width="16.44140625" style="202" customWidth="1"/>
    <col min="5" max="24" width="3.6640625" style="187" customWidth="1"/>
    <col min="25" max="25" width="3.109375" style="187" customWidth="1"/>
    <col min="26" max="16384" width="9.109375" style="187"/>
  </cols>
  <sheetData>
    <row r="1" spans="1:25" s="26" customFormat="1" ht="12.75" customHeight="1">
      <c r="A1" s="339" t="s">
        <v>659</v>
      </c>
      <c r="B1" s="151"/>
      <c r="C1" s="17" t="s">
        <v>7</v>
      </c>
      <c r="D1" s="18"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339" t="str">
        <f>A1</f>
        <v>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    Wolf NOVA Awards</v>
      </c>
    </row>
    <row r="2" spans="1:25" s="26" customFormat="1" ht="12.75" customHeight="1">
      <c r="A2" s="339"/>
      <c r="B2" s="171"/>
      <c r="C2" s="20" t="s">
        <v>8</v>
      </c>
      <c r="D2" s="21" t="str">
        <f>Instructions!F5</f>
        <v xml:space="preserve"> </v>
      </c>
      <c r="E2" s="283"/>
      <c r="F2" s="283"/>
      <c r="G2" s="283"/>
      <c r="H2" s="283"/>
      <c r="I2" s="283"/>
      <c r="J2" s="283"/>
      <c r="K2" s="283"/>
      <c r="L2" s="283"/>
      <c r="M2" s="283"/>
      <c r="N2" s="283"/>
      <c r="O2" s="283"/>
      <c r="P2" s="283"/>
      <c r="Q2" s="283"/>
      <c r="R2" s="283"/>
      <c r="S2" s="283"/>
      <c r="T2" s="283"/>
      <c r="U2" s="283"/>
      <c r="V2" s="283"/>
      <c r="W2" s="283"/>
      <c r="X2" s="283"/>
      <c r="Y2" s="339"/>
    </row>
    <row r="3" spans="1:25" s="26" customFormat="1">
      <c r="A3" s="339"/>
      <c r="B3" s="171"/>
      <c r="C3" s="22"/>
      <c r="D3" s="23"/>
      <c r="E3" s="283"/>
      <c r="F3" s="283"/>
      <c r="G3" s="283"/>
      <c r="H3" s="283"/>
      <c r="I3" s="283"/>
      <c r="J3" s="283"/>
      <c r="K3" s="283"/>
      <c r="L3" s="283"/>
      <c r="M3" s="283"/>
      <c r="N3" s="283"/>
      <c r="O3" s="283"/>
      <c r="P3" s="283"/>
      <c r="Q3" s="283"/>
      <c r="R3" s="283"/>
      <c r="S3" s="283"/>
      <c r="T3" s="283"/>
      <c r="U3" s="283"/>
      <c r="V3" s="283"/>
      <c r="W3" s="283"/>
      <c r="X3" s="283"/>
      <c r="Y3" s="339"/>
    </row>
    <row r="4" spans="1:25" s="26" customFormat="1" ht="12.75" customHeight="1">
      <c r="A4" s="339"/>
      <c r="B4" s="343" t="s">
        <v>344</v>
      </c>
      <c r="C4" s="293"/>
      <c r="D4" s="294"/>
      <c r="E4" s="284"/>
      <c r="F4" s="284"/>
      <c r="G4" s="284"/>
      <c r="H4" s="284"/>
      <c r="I4" s="284"/>
      <c r="J4" s="284"/>
      <c r="K4" s="284"/>
      <c r="L4" s="284"/>
      <c r="M4" s="284"/>
      <c r="N4" s="284"/>
      <c r="O4" s="284"/>
      <c r="P4" s="284"/>
      <c r="Q4" s="284"/>
      <c r="R4" s="284"/>
      <c r="S4" s="284"/>
      <c r="T4" s="284"/>
      <c r="U4" s="284"/>
      <c r="V4" s="284"/>
      <c r="W4" s="284"/>
      <c r="X4" s="284"/>
      <c r="Y4" s="339"/>
    </row>
    <row r="5" spans="1:25" ht="22.5" customHeight="1">
      <c r="A5" s="339"/>
      <c r="C5" s="352" t="s">
        <v>432</v>
      </c>
      <c r="D5" s="352"/>
      <c r="F5" s="203"/>
      <c r="G5" s="203"/>
      <c r="H5" s="203"/>
      <c r="I5" s="203"/>
      <c r="J5" s="203"/>
      <c r="K5" s="203"/>
      <c r="L5" s="203"/>
      <c r="M5" s="203"/>
      <c r="N5" s="203"/>
      <c r="O5" s="203"/>
      <c r="P5" s="203"/>
      <c r="Q5" s="203"/>
      <c r="R5" s="203"/>
      <c r="S5" s="203"/>
      <c r="T5" s="203"/>
      <c r="U5" s="203"/>
      <c r="V5" s="203"/>
      <c r="W5" s="203"/>
      <c r="X5" s="203"/>
      <c r="Y5" s="339"/>
    </row>
    <row r="6" spans="1:25">
      <c r="A6" s="339"/>
      <c r="B6" s="198" t="s">
        <v>297</v>
      </c>
      <c r="C6" s="344" t="s">
        <v>433</v>
      </c>
      <c r="D6" s="344"/>
      <c r="E6" s="191"/>
      <c r="F6" s="191"/>
      <c r="G6" s="191"/>
      <c r="H6" s="191"/>
      <c r="I6" s="191"/>
      <c r="J6" s="191"/>
      <c r="K6" s="191"/>
      <c r="L6" s="191"/>
      <c r="M6" s="191"/>
      <c r="N6" s="191"/>
      <c r="O6" s="191"/>
      <c r="P6" s="191"/>
      <c r="Q6" s="191"/>
      <c r="R6" s="191"/>
      <c r="S6" s="191"/>
      <c r="T6" s="191"/>
      <c r="U6" s="191"/>
      <c r="V6" s="191"/>
      <c r="W6" s="191"/>
      <c r="X6" s="191"/>
      <c r="Y6" s="339"/>
    </row>
    <row r="7" spans="1:25">
      <c r="A7" s="339"/>
      <c r="B7" s="198" t="s">
        <v>298</v>
      </c>
      <c r="C7" s="341" t="s">
        <v>434</v>
      </c>
      <c r="D7" s="342"/>
      <c r="E7" s="191"/>
      <c r="F7" s="191"/>
      <c r="G7" s="191"/>
      <c r="H7" s="191"/>
      <c r="I7" s="191"/>
      <c r="J7" s="191"/>
      <c r="K7" s="191"/>
      <c r="L7" s="191"/>
      <c r="M7" s="191"/>
      <c r="N7" s="191"/>
      <c r="O7" s="191"/>
      <c r="P7" s="191"/>
      <c r="Q7" s="191"/>
      <c r="R7" s="191"/>
      <c r="S7" s="191"/>
      <c r="T7" s="191"/>
      <c r="U7" s="191"/>
      <c r="V7" s="191"/>
      <c r="W7" s="191"/>
      <c r="X7" s="191"/>
      <c r="Y7" s="339"/>
    </row>
    <row r="8" spans="1:25">
      <c r="A8" s="339"/>
      <c r="B8" s="198" t="s">
        <v>309</v>
      </c>
      <c r="C8" s="341" t="s">
        <v>435</v>
      </c>
      <c r="D8" s="342"/>
      <c r="E8" s="191"/>
      <c r="F8" s="191"/>
      <c r="G8" s="191"/>
      <c r="H8" s="191"/>
      <c r="I8" s="191"/>
      <c r="J8" s="191"/>
      <c r="K8" s="191"/>
      <c r="L8" s="191"/>
      <c r="M8" s="191"/>
      <c r="N8" s="191"/>
      <c r="O8" s="191"/>
      <c r="P8" s="191"/>
      <c r="Q8" s="191"/>
      <c r="R8" s="191"/>
      <c r="S8" s="191"/>
      <c r="T8" s="191"/>
      <c r="U8" s="191"/>
      <c r="V8" s="191"/>
      <c r="W8" s="191"/>
      <c r="X8" s="191"/>
      <c r="Y8" s="339"/>
    </row>
    <row r="9" spans="1:25">
      <c r="A9" s="339"/>
      <c r="B9" s="198">
        <v>2</v>
      </c>
      <c r="C9" s="344" t="s">
        <v>436</v>
      </c>
      <c r="D9" s="344"/>
      <c r="E9" s="204" t="str">
        <f>IF(OR(Electives!E14="C", Electives!E57="C", Electives!E80="C", Electives!E96="C", Electives!E104="C"), "C", "")</f>
        <v/>
      </c>
      <c r="F9" s="204" t="str">
        <f>IF(OR(Electives!F14="C", Electives!F57="C", Electives!F80="C", Electives!F96="C", Electives!F104="C"), "C", "")</f>
        <v/>
      </c>
      <c r="G9" s="204" t="str">
        <f>IF(OR(Electives!G14="C", Electives!G57="C", Electives!G80="C", Electives!G96="C", Electives!G104="C"), "C", "")</f>
        <v/>
      </c>
      <c r="H9" s="204" t="str">
        <f>IF(OR(Electives!H14="C", Electives!H57="C", Electives!H80="C", Electives!H96="C", Electives!H104="C"), "C", "")</f>
        <v/>
      </c>
      <c r="I9" s="204" t="str">
        <f>IF(OR(Electives!I14="C", Electives!I57="C", Electives!I80="C", Electives!I96="C", Electives!I104="C"), "C", "")</f>
        <v/>
      </c>
      <c r="J9" s="204" t="str">
        <f>IF(OR(Electives!J14="C", Electives!J57="C", Electives!J80="C", Electives!J96="C", Electives!J104="C"), "C", "")</f>
        <v/>
      </c>
      <c r="K9" s="204" t="str">
        <f>IF(OR(Electives!K14="C", Electives!K57="C", Electives!K80="C", Electives!K96="C", Electives!K104="C"), "C", "")</f>
        <v/>
      </c>
      <c r="L9" s="204" t="str">
        <f>IF(OR(Electives!L14="C", Electives!L57="C", Electives!L80="C", Electives!L96="C", Electives!L104="C"), "C", "")</f>
        <v/>
      </c>
      <c r="M9" s="204" t="str">
        <f>IF(OR(Electives!M14="C", Electives!M57="C", Electives!M80="C", Electives!M96="C", Electives!M104="C"), "C", "")</f>
        <v/>
      </c>
      <c r="N9" s="204" t="str">
        <f>IF(OR(Electives!N14="C", Electives!N57="C", Electives!N80="C", Electives!N96="C", Electives!N104="C"), "C", "")</f>
        <v/>
      </c>
      <c r="O9" s="204" t="str">
        <f>IF(OR(Electives!O14="C", Electives!O57="C", Electives!O80="C", Electives!O96="C", Electives!O104="C"), "C", "")</f>
        <v/>
      </c>
      <c r="P9" s="204" t="str">
        <f>IF(OR(Electives!P14="C", Electives!P57="C", Electives!P80="C", Electives!P96="C", Electives!P104="C"), "C", "")</f>
        <v/>
      </c>
      <c r="Q9" s="204" t="str">
        <f>IF(OR(Electives!Q14="C", Electives!Q57="C", Electives!Q80="C", Electives!Q96="C", Electives!Q104="C"), "C", "")</f>
        <v/>
      </c>
      <c r="R9" s="204" t="str">
        <f>IF(OR(Electives!R14="C", Electives!R57="C", Electives!R80="C", Electives!R96="C", Electives!R104="C"), "C", "")</f>
        <v/>
      </c>
      <c r="S9" s="204" t="str">
        <f>IF(OR(Electives!S14="C", Electives!S57="C", Electives!S80="C", Electives!S96="C", Electives!S104="C"), "C", "")</f>
        <v/>
      </c>
      <c r="T9" s="204" t="str">
        <f>IF(OR(Electives!T14="C", Electives!T57="C", Electives!T80="C", Electives!T96="C", Electives!T104="C"), "C", "")</f>
        <v/>
      </c>
      <c r="U9" s="204" t="str">
        <f>IF(OR(Electives!U14="C", Electives!U57="C", Electives!U80="C", Electives!U96="C", Electives!U104="C"), "C", "")</f>
        <v/>
      </c>
      <c r="V9" s="204" t="str">
        <f>IF(OR(Electives!V14="C", Electives!V57="C", Electives!V80="C", Electives!V96="C", Electives!V104="C"), "C", "")</f>
        <v/>
      </c>
      <c r="W9" s="204" t="str">
        <f>IF(OR(Electives!W14="C", Electives!W57="C", Electives!W80="C", Electives!W96="C", Electives!W104="C"), "C", "")</f>
        <v/>
      </c>
      <c r="X9" s="204" t="str">
        <f>IF(OR(Electives!X14="C", Electives!X57="C", Electives!X80="C", Electives!X96="C", Electives!X104="C"), "C", "")</f>
        <v/>
      </c>
      <c r="Y9" s="339"/>
    </row>
    <row r="10" spans="1:25">
      <c r="A10" s="339"/>
      <c r="B10" s="198" t="s">
        <v>289</v>
      </c>
      <c r="C10" s="341" t="s">
        <v>437</v>
      </c>
      <c r="D10" s="342"/>
      <c r="E10" s="191"/>
      <c r="F10" s="191"/>
      <c r="G10" s="191"/>
      <c r="H10" s="191"/>
      <c r="I10" s="191"/>
      <c r="J10" s="191"/>
      <c r="K10" s="191"/>
      <c r="L10" s="191"/>
      <c r="M10" s="191"/>
      <c r="N10" s="191"/>
      <c r="O10" s="191"/>
      <c r="P10" s="191"/>
      <c r="Q10" s="191"/>
      <c r="R10" s="191"/>
      <c r="S10" s="191"/>
      <c r="T10" s="191"/>
      <c r="U10" s="191"/>
      <c r="V10" s="191"/>
      <c r="W10" s="191"/>
      <c r="X10" s="191"/>
      <c r="Y10" s="339"/>
    </row>
    <row r="11" spans="1:25">
      <c r="A11" s="339"/>
      <c r="B11" s="198" t="s">
        <v>290</v>
      </c>
      <c r="C11" s="341" t="s">
        <v>438</v>
      </c>
      <c r="D11" s="342"/>
      <c r="E11" s="191"/>
      <c r="F11" s="191"/>
      <c r="G11" s="191"/>
      <c r="H11" s="191"/>
      <c r="I11" s="191"/>
      <c r="J11" s="191"/>
      <c r="K11" s="191"/>
      <c r="L11" s="191"/>
      <c r="M11" s="191"/>
      <c r="N11" s="191"/>
      <c r="O11" s="191"/>
      <c r="P11" s="191"/>
      <c r="Q11" s="191"/>
      <c r="R11" s="191"/>
      <c r="S11" s="191"/>
      <c r="T11" s="191"/>
      <c r="U11" s="191"/>
      <c r="V11" s="191"/>
      <c r="W11" s="191"/>
      <c r="X11" s="191"/>
      <c r="Y11" s="339"/>
    </row>
    <row r="12" spans="1:25">
      <c r="A12" s="339"/>
      <c r="B12" s="198" t="s">
        <v>317</v>
      </c>
      <c r="C12" s="341" t="s">
        <v>439</v>
      </c>
      <c r="D12" s="342"/>
      <c r="E12" s="191"/>
      <c r="F12" s="191"/>
      <c r="G12" s="191"/>
      <c r="H12" s="191"/>
      <c r="I12" s="191"/>
      <c r="J12" s="191"/>
      <c r="K12" s="191"/>
      <c r="L12" s="191"/>
      <c r="M12" s="191"/>
      <c r="N12" s="191"/>
      <c r="O12" s="191"/>
      <c r="P12" s="191"/>
      <c r="Q12" s="191"/>
      <c r="R12" s="191"/>
      <c r="S12" s="191"/>
      <c r="T12" s="191"/>
      <c r="U12" s="191"/>
      <c r="V12" s="191"/>
      <c r="W12" s="191"/>
      <c r="X12" s="191"/>
      <c r="Y12" s="339"/>
    </row>
    <row r="13" spans="1:25">
      <c r="A13" s="339"/>
      <c r="B13" s="198">
        <v>4</v>
      </c>
      <c r="C13" s="341" t="s">
        <v>440</v>
      </c>
      <c r="D13" s="342"/>
      <c r="E13" s="191"/>
      <c r="F13" s="191"/>
      <c r="G13" s="191"/>
      <c r="H13" s="191"/>
      <c r="I13" s="191"/>
      <c r="J13" s="191"/>
      <c r="K13" s="191"/>
      <c r="L13" s="191"/>
      <c r="M13" s="191"/>
      <c r="N13" s="191"/>
      <c r="O13" s="191"/>
      <c r="P13" s="191"/>
      <c r="Q13" s="191"/>
      <c r="R13" s="191"/>
      <c r="S13" s="191"/>
      <c r="T13" s="191"/>
      <c r="U13" s="191"/>
      <c r="V13" s="191"/>
      <c r="W13" s="191"/>
      <c r="X13" s="191"/>
      <c r="Y13" s="339"/>
    </row>
    <row r="14" spans="1:25">
      <c r="A14" s="339"/>
      <c r="B14" s="198" t="s">
        <v>291</v>
      </c>
      <c r="C14" s="344" t="s">
        <v>441</v>
      </c>
      <c r="D14" s="344"/>
      <c r="E14" s="191"/>
      <c r="F14" s="191"/>
      <c r="G14" s="191"/>
      <c r="H14" s="191"/>
      <c r="I14" s="191"/>
      <c r="J14" s="191"/>
      <c r="K14" s="191"/>
      <c r="L14" s="191"/>
      <c r="M14" s="191"/>
      <c r="N14" s="191"/>
      <c r="O14" s="191"/>
      <c r="P14" s="191"/>
      <c r="Q14" s="191"/>
      <c r="R14" s="191"/>
      <c r="S14" s="191"/>
      <c r="T14" s="191"/>
      <c r="U14" s="191"/>
      <c r="V14" s="191"/>
      <c r="W14" s="191"/>
      <c r="X14" s="191"/>
      <c r="Y14" s="339"/>
    </row>
    <row r="15" spans="1:25">
      <c r="A15" s="339"/>
      <c r="B15" s="198" t="s">
        <v>292</v>
      </c>
      <c r="C15" s="341" t="s">
        <v>442</v>
      </c>
      <c r="D15" s="342"/>
      <c r="E15" s="191"/>
      <c r="F15" s="191"/>
      <c r="G15" s="191"/>
      <c r="H15" s="191"/>
      <c r="I15" s="191"/>
      <c r="J15" s="191"/>
      <c r="K15" s="191"/>
      <c r="L15" s="191"/>
      <c r="M15" s="191"/>
      <c r="N15" s="191"/>
      <c r="O15" s="191"/>
      <c r="P15" s="191"/>
      <c r="Q15" s="191"/>
      <c r="R15" s="191"/>
      <c r="S15" s="191"/>
      <c r="T15" s="191"/>
      <c r="U15" s="191"/>
      <c r="V15" s="191"/>
      <c r="W15" s="191"/>
      <c r="X15" s="191"/>
      <c r="Y15" s="339"/>
    </row>
    <row r="16" spans="1:25" ht="13.8" thickBot="1">
      <c r="A16" s="339"/>
      <c r="B16" s="196">
        <v>5</v>
      </c>
      <c r="C16" s="341" t="s">
        <v>443</v>
      </c>
      <c r="D16" s="342"/>
      <c r="E16" s="193"/>
      <c r="F16" s="193"/>
      <c r="G16" s="193"/>
      <c r="H16" s="193"/>
      <c r="I16" s="193"/>
      <c r="J16" s="193"/>
      <c r="K16" s="193"/>
      <c r="L16" s="193"/>
      <c r="M16" s="193"/>
      <c r="N16" s="193"/>
      <c r="O16" s="193"/>
      <c r="P16" s="193"/>
      <c r="Q16" s="193"/>
      <c r="R16" s="193"/>
      <c r="S16" s="193"/>
      <c r="T16" s="193"/>
      <c r="U16" s="193"/>
      <c r="V16" s="193"/>
      <c r="W16" s="193"/>
      <c r="X16" s="193"/>
      <c r="Y16" s="339"/>
    </row>
    <row r="17" spans="1:25" ht="13.8" thickBot="1">
      <c r="A17" s="339"/>
      <c r="B17" s="205"/>
      <c r="C17" s="345" t="s">
        <v>113</v>
      </c>
      <c r="D17" s="346"/>
      <c r="E17" s="206" t="str">
        <f>IF(COUNTIF(E9,"C")+SUMPRODUCT(ISTEXT(E6:E8)*1)+SUMPRODUCT(ISTEXT(E10:E16)*1)&gt;10, "C", IF(COUNTIF(E9,"C")+SUMPRODUCT(ISTEXT(E6:E8)*1)+SUMPRODUCT(ISTEXT(E10:E16)*1)&gt;0, (COUNTIF(E9,"C")+SUMPRODUCT(ISTEXT(E6:E8)*1)+SUMPRODUCT(ISTEXT(E10:E16)*1))/11*100, ""))</f>
        <v/>
      </c>
      <c r="F17" s="206" t="str">
        <f t="shared" ref="F17:X17" si="0">IF(COUNTIF(F9,"C")+SUMPRODUCT(ISTEXT(F6:F8)*1)+SUMPRODUCT(ISTEXT(F10:F16)*1)&gt;10, "C", IF(COUNTIF(F9,"C")+SUMPRODUCT(ISTEXT(F6:F8)*1)+SUMPRODUCT(ISTEXT(F10:F16)*1)&gt;0, (COUNTIF(F9,"C")+SUMPRODUCT(ISTEXT(F6:F8)*1)+SUMPRODUCT(ISTEXT(F10:F16)*1))/11*100, ""))</f>
        <v/>
      </c>
      <c r="G17" s="206" t="str">
        <f t="shared" si="0"/>
        <v/>
      </c>
      <c r="H17" s="206" t="str">
        <f t="shared" si="0"/>
        <v/>
      </c>
      <c r="I17" s="206" t="str">
        <f t="shared" si="0"/>
        <v/>
      </c>
      <c r="J17" s="206" t="str">
        <f t="shared" si="0"/>
        <v/>
      </c>
      <c r="K17" s="206" t="str">
        <f t="shared" si="0"/>
        <v/>
      </c>
      <c r="L17" s="206" t="str">
        <f t="shared" si="0"/>
        <v/>
      </c>
      <c r="M17" s="206" t="str">
        <f t="shared" si="0"/>
        <v/>
      </c>
      <c r="N17" s="206" t="str">
        <f t="shared" si="0"/>
        <v/>
      </c>
      <c r="O17" s="206" t="str">
        <f t="shared" si="0"/>
        <v/>
      </c>
      <c r="P17" s="206" t="str">
        <f t="shared" si="0"/>
        <v/>
      </c>
      <c r="Q17" s="206" t="str">
        <f t="shared" si="0"/>
        <v/>
      </c>
      <c r="R17" s="206" t="str">
        <f t="shared" si="0"/>
        <v/>
      </c>
      <c r="S17" s="206" t="str">
        <f t="shared" si="0"/>
        <v/>
      </c>
      <c r="T17" s="206" t="str">
        <f t="shared" si="0"/>
        <v/>
      </c>
      <c r="U17" s="206" t="str">
        <f t="shared" si="0"/>
        <v/>
      </c>
      <c r="V17" s="206" t="str">
        <f t="shared" si="0"/>
        <v/>
      </c>
      <c r="W17" s="206" t="str">
        <f t="shared" si="0"/>
        <v/>
      </c>
      <c r="X17" s="206" t="str">
        <f t="shared" si="0"/>
        <v/>
      </c>
      <c r="Y17" s="339"/>
    </row>
    <row r="18" spans="1:25" ht="22.5" customHeight="1">
      <c r="A18" s="339"/>
      <c r="C18" s="351" t="s">
        <v>444</v>
      </c>
      <c r="D18" s="351"/>
      <c r="E18" s="353"/>
      <c r="F18" s="354"/>
      <c r="G18" s="354"/>
      <c r="H18" s="354"/>
      <c r="I18" s="354"/>
      <c r="J18" s="354"/>
      <c r="K18" s="354"/>
      <c r="L18" s="354"/>
      <c r="M18" s="354"/>
      <c r="N18" s="354"/>
      <c r="O18" s="354"/>
      <c r="P18" s="354"/>
      <c r="Q18" s="354"/>
      <c r="R18" s="354"/>
      <c r="S18" s="354"/>
      <c r="T18" s="354"/>
      <c r="U18" s="354"/>
      <c r="V18" s="354"/>
      <c r="W18" s="354"/>
      <c r="X18" s="354"/>
      <c r="Y18" s="339"/>
    </row>
    <row r="19" spans="1:25">
      <c r="A19" s="339"/>
      <c r="B19" s="198" t="s">
        <v>297</v>
      </c>
      <c r="C19" s="344" t="s">
        <v>445</v>
      </c>
      <c r="D19" s="344"/>
      <c r="E19" s="191"/>
      <c r="F19" s="191"/>
      <c r="G19" s="191"/>
      <c r="H19" s="191"/>
      <c r="I19" s="191"/>
      <c r="J19" s="191"/>
      <c r="K19" s="191"/>
      <c r="L19" s="191"/>
      <c r="M19" s="191"/>
      <c r="N19" s="191"/>
      <c r="O19" s="191"/>
      <c r="P19" s="191"/>
      <c r="Q19" s="191"/>
      <c r="R19" s="191"/>
      <c r="S19" s="191"/>
      <c r="T19" s="191"/>
      <c r="U19" s="191"/>
      <c r="V19" s="191"/>
      <c r="W19" s="191"/>
      <c r="X19" s="191"/>
      <c r="Y19" s="339"/>
    </row>
    <row r="20" spans="1:25">
      <c r="A20" s="339"/>
      <c r="B20" s="198" t="s">
        <v>298</v>
      </c>
      <c r="C20" s="341" t="s">
        <v>434</v>
      </c>
      <c r="D20" s="342"/>
      <c r="E20" s="191"/>
      <c r="F20" s="191"/>
      <c r="G20" s="191"/>
      <c r="H20" s="191"/>
      <c r="I20" s="191"/>
      <c r="J20" s="191"/>
      <c r="K20" s="191"/>
      <c r="L20" s="191"/>
      <c r="M20" s="191"/>
      <c r="N20" s="191"/>
      <c r="O20" s="191"/>
      <c r="P20" s="191"/>
      <c r="Q20" s="191"/>
      <c r="R20" s="191"/>
      <c r="S20" s="191"/>
      <c r="T20" s="191"/>
      <c r="U20" s="191"/>
      <c r="V20" s="191"/>
      <c r="W20" s="191"/>
      <c r="X20" s="191"/>
      <c r="Y20" s="339"/>
    </row>
    <row r="21" spans="1:25">
      <c r="A21" s="339"/>
      <c r="B21" s="198" t="s">
        <v>309</v>
      </c>
      <c r="C21" s="341" t="s">
        <v>435</v>
      </c>
      <c r="D21" s="342"/>
      <c r="E21" s="191"/>
      <c r="F21" s="191"/>
      <c r="G21" s="191"/>
      <c r="H21" s="191"/>
      <c r="I21" s="191"/>
      <c r="J21" s="191"/>
      <c r="K21" s="191"/>
      <c r="L21" s="191"/>
      <c r="M21" s="191"/>
      <c r="N21" s="191"/>
      <c r="O21" s="191"/>
      <c r="P21" s="191"/>
      <c r="Q21" s="191"/>
      <c r="R21" s="191"/>
      <c r="S21" s="191"/>
      <c r="T21" s="191"/>
      <c r="U21" s="191"/>
      <c r="V21" s="191"/>
      <c r="W21" s="191"/>
      <c r="X21" s="191"/>
      <c r="Y21" s="339"/>
    </row>
    <row r="22" spans="1:25">
      <c r="A22" s="339"/>
      <c r="B22" s="198">
        <v>2</v>
      </c>
      <c r="C22" s="344" t="s">
        <v>436</v>
      </c>
      <c r="D22" s="344"/>
      <c r="E22" s="204" t="str">
        <f>IF(OR(Electives!E57="C", Electives!E80="C", Electives!E104="C"), "C", "")</f>
        <v/>
      </c>
      <c r="F22" s="204" t="str">
        <f>IF(OR(Electives!F57="C", Electives!F80="C", Electives!F104="C"), "C", "")</f>
        <v/>
      </c>
      <c r="G22" s="204" t="str">
        <f>IF(OR(Electives!G57="C", Electives!G80="C", Electives!G104="C"), "C", "")</f>
        <v/>
      </c>
      <c r="H22" s="204" t="str">
        <f>IF(OR(Electives!H57="C", Electives!H80="C", Electives!H104="C"), "C", "")</f>
        <v/>
      </c>
      <c r="I22" s="204" t="str">
        <f>IF(OR(Electives!I57="C", Electives!I80="C", Electives!I104="C"), "C", "")</f>
        <v/>
      </c>
      <c r="J22" s="204" t="str">
        <f>IF(OR(Electives!J57="C", Electives!J80="C", Electives!J104="C"), "C", "")</f>
        <v/>
      </c>
      <c r="K22" s="204" t="str">
        <f>IF(OR(Electives!K57="C", Electives!K80="C", Electives!K104="C"), "C", "")</f>
        <v/>
      </c>
      <c r="L22" s="204" t="str">
        <f>IF(OR(Electives!L57="C", Electives!L80="C", Electives!L104="C"), "C", "")</f>
        <v/>
      </c>
      <c r="M22" s="204" t="str">
        <f>IF(OR(Electives!M57="C", Electives!M80="C", Electives!M104="C"), "C", "")</f>
        <v/>
      </c>
      <c r="N22" s="204" t="str">
        <f>IF(OR(Electives!N57="C", Electives!N80="C", Electives!N104="C"), "C", "")</f>
        <v/>
      </c>
      <c r="O22" s="204" t="str">
        <f>IF(OR(Electives!O57="C", Electives!O80="C", Electives!O104="C"), "C", "")</f>
        <v/>
      </c>
      <c r="P22" s="204" t="str">
        <f>IF(OR(Electives!P57="C", Electives!P80="C", Electives!P104="C"), "C", "")</f>
        <v/>
      </c>
      <c r="Q22" s="204" t="str">
        <f>IF(OR(Electives!Q57="C", Electives!Q80="C", Electives!Q104="C"), "C", "")</f>
        <v/>
      </c>
      <c r="R22" s="204" t="str">
        <f>IF(OR(Electives!R57="C", Electives!R80="C", Electives!R104="C"), "C", "")</f>
        <v/>
      </c>
      <c r="S22" s="204" t="str">
        <f>IF(OR(Electives!S57="C", Electives!S80="C", Electives!S104="C"), "C", "")</f>
        <v/>
      </c>
      <c r="T22" s="204" t="str">
        <f>IF(OR(Electives!T57="C", Electives!T80="C", Electives!T104="C"), "C", "")</f>
        <v/>
      </c>
      <c r="U22" s="204" t="str">
        <f>IF(OR(Electives!U57="C", Electives!U80="C", Electives!U104="C"), "C", "")</f>
        <v/>
      </c>
      <c r="V22" s="204" t="str">
        <f>IF(OR(Electives!V57="C", Electives!V80="C", Electives!V104="C"), "C", "")</f>
        <v/>
      </c>
      <c r="W22" s="204" t="str">
        <f>IF(OR(Electives!W57="C", Electives!W80="C", Electives!W104="C"), "C", "")</f>
        <v/>
      </c>
      <c r="X22" s="204" t="str">
        <f>IF(OR(Electives!X57="C", Electives!X80="C", Electives!X104="C"), "C", "")</f>
        <v/>
      </c>
      <c r="Y22" s="339"/>
    </row>
    <row r="23" spans="1:25">
      <c r="A23" s="339"/>
      <c r="B23" s="198">
        <v>3</v>
      </c>
      <c r="C23" s="347" t="s">
        <v>446</v>
      </c>
      <c r="D23" s="348"/>
      <c r="E23" s="204"/>
      <c r="F23" s="204"/>
      <c r="G23" s="204"/>
      <c r="H23" s="204"/>
      <c r="I23" s="204"/>
      <c r="J23" s="204"/>
      <c r="K23" s="204"/>
      <c r="L23" s="204"/>
      <c r="M23" s="204"/>
      <c r="N23" s="204"/>
      <c r="O23" s="204"/>
      <c r="P23" s="204"/>
      <c r="Q23" s="204"/>
      <c r="R23" s="204"/>
      <c r="S23" s="204"/>
      <c r="T23" s="204"/>
      <c r="U23" s="204"/>
      <c r="V23" s="204"/>
      <c r="W23" s="204"/>
      <c r="X23" s="204"/>
      <c r="Y23" s="339"/>
    </row>
    <row r="24" spans="1:25">
      <c r="A24" s="339"/>
      <c r="B24" s="198" t="s">
        <v>447</v>
      </c>
      <c r="C24" s="347" t="s">
        <v>448</v>
      </c>
      <c r="D24" s="348"/>
      <c r="E24" s="207"/>
      <c r="F24" s="208"/>
      <c r="G24" s="208"/>
      <c r="H24" s="208"/>
      <c r="I24" s="208"/>
      <c r="J24" s="208"/>
      <c r="K24" s="208"/>
      <c r="L24" s="208"/>
      <c r="M24" s="208"/>
      <c r="N24" s="208"/>
      <c r="O24" s="208"/>
      <c r="P24" s="208"/>
      <c r="Q24" s="208"/>
      <c r="R24" s="208"/>
      <c r="S24" s="208"/>
      <c r="T24" s="208"/>
      <c r="U24" s="208"/>
      <c r="V24" s="208"/>
      <c r="W24" s="208"/>
      <c r="X24" s="208"/>
      <c r="Y24" s="339"/>
    </row>
    <row r="25" spans="1:25">
      <c r="A25" s="339"/>
      <c r="B25" s="198" t="s">
        <v>449</v>
      </c>
      <c r="C25" s="347" t="s">
        <v>450</v>
      </c>
      <c r="D25" s="348"/>
      <c r="E25" s="207"/>
      <c r="F25" s="208"/>
      <c r="G25" s="208"/>
      <c r="H25" s="208"/>
      <c r="I25" s="208"/>
      <c r="J25" s="208"/>
      <c r="K25" s="208"/>
      <c r="L25" s="208"/>
      <c r="M25" s="208"/>
      <c r="N25" s="208"/>
      <c r="O25" s="208"/>
      <c r="P25" s="208"/>
      <c r="Q25" s="208"/>
      <c r="R25" s="208"/>
      <c r="S25" s="208"/>
      <c r="T25" s="208"/>
      <c r="U25" s="208"/>
      <c r="V25" s="208"/>
      <c r="W25" s="208"/>
      <c r="X25" s="208"/>
      <c r="Y25" s="339"/>
    </row>
    <row r="26" spans="1:25">
      <c r="A26" s="339"/>
      <c r="B26" s="198" t="s">
        <v>451</v>
      </c>
      <c r="C26" s="349" t="s">
        <v>452</v>
      </c>
      <c r="D26" s="350"/>
      <c r="E26" s="207"/>
      <c r="F26" s="208"/>
      <c r="G26" s="208"/>
      <c r="H26" s="208"/>
      <c r="I26" s="208"/>
      <c r="J26" s="208"/>
      <c r="K26" s="208"/>
      <c r="L26" s="208"/>
      <c r="M26" s="208"/>
      <c r="N26" s="208"/>
      <c r="O26" s="208"/>
      <c r="P26" s="208"/>
      <c r="Q26" s="208"/>
      <c r="R26" s="208"/>
      <c r="S26" s="208"/>
      <c r="T26" s="208"/>
      <c r="U26" s="208"/>
      <c r="V26" s="208"/>
      <c r="W26" s="208"/>
      <c r="X26" s="208"/>
      <c r="Y26" s="339"/>
    </row>
    <row r="27" spans="1:25">
      <c r="A27" s="339"/>
      <c r="B27" s="198" t="s">
        <v>453</v>
      </c>
      <c r="C27" s="347" t="s">
        <v>454</v>
      </c>
      <c r="D27" s="348"/>
      <c r="E27" s="207"/>
      <c r="F27" s="208"/>
      <c r="G27" s="208"/>
      <c r="H27" s="208"/>
      <c r="I27" s="208"/>
      <c r="J27" s="208"/>
      <c r="K27" s="208"/>
      <c r="L27" s="208"/>
      <c r="M27" s="208"/>
      <c r="N27" s="208"/>
      <c r="O27" s="208"/>
      <c r="P27" s="208"/>
      <c r="Q27" s="208"/>
      <c r="R27" s="208"/>
      <c r="S27" s="208"/>
      <c r="T27" s="208"/>
      <c r="U27" s="208"/>
      <c r="V27" s="208"/>
      <c r="W27" s="208"/>
      <c r="X27" s="208"/>
      <c r="Y27" s="339"/>
    </row>
    <row r="28" spans="1:25">
      <c r="A28" s="339"/>
      <c r="B28" s="198" t="s">
        <v>455</v>
      </c>
      <c r="C28" s="347" t="s">
        <v>456</v>
      </c>
      <c r="D28" s="348"/>
      <c r="E28" s="207"/>
      <c r="F28" s="208"/>
      <c r="G28" s="208"/>
      <c r="H28" s="208"/>
      <c r="I28" s="208"/>
      <c r="J28" s="208"/>
      <c r="K28" s="208"/>
      <c r="L28" s="208"/>
      <c r="M28" s="208"/>
      <c r="N28" s="208"/>
      <c r="O28" s="208"/>
      <c r="P28" s="208"/>
      <c r="Q28" s="208"/>
      <c r="R28" s="208"/>
      <c r="S28" s="208"/>
      <c r="T28" s="208"/>
      <c r="U28" s="208"/>
      <c r="V28" s="208"/>
      <c r="W28" s="208"/>
      <c r="X28" s="208"/>
      <c r="Y28" s="339"/>
    </row>
    <row r="29" spans="1:25">
      <c r="A29" s="339"/>
      <c r="B29" s="198" t="s">
        <v>457</v>
      </c>
      <c r="C29" s="347" t="s">
        <v>458</v>
      </c>
      <c r="D29" s="348"/>
      <c r="E29" s="207"/>
      <c r="F29" s="208"/>
      <c r="G29" s="208"/>
      <c r="H29" s="208"/>
      <c r="I29" s="208"/>
      <c r="J29" s="208"/>
      <c r="K29" s="208"/>
      <c r="L29" s="208"/>
      <c r="M29" s="208"/>
      <c r="N29" s="208"/>
      <c r="O29" s="208"/>
      <c r="P29" s="208"/>
      <c r="Q29" s="208"/>
      <c r="R29" s="208"/>
      <c r="S29" s="208"/>
      <c r="T29" s="208"/>
      <c r="U29" s="208"/>
      <c r="V29" s="208"/>
      <c r="W29" s="208"/>
      <c r="X29" s="208"/>
      <c r="Y29" s="339"/>
    </row>
    <row r="30" spans="1:25">
      <c r="A30" s="339"/>
      <c r="B30" s="198" t="s">
        <v>459</v>
      </c>
      <c r="C30" s="347" t="s">
        <v>460</v>
      </c>
      <c r="D30" s="348"/>
      <c r="E30" s="207"/>
      <c r="F30" s="208"/>
      <c r="G30" s="208"/>
      <c r="H30" s="208"/>
      <c r="I30" s="208"/>
      <c r="J30" s="208"/>
      <c r="K30" s="208"/>
      <c r="L30" s="208"/>
      <c r="M30" s="208"/>
      <c r="N30" s="208"/>
      <c r="O30" s="208"/>
      <c r="P30" s="208"/>
      <c r="Q30" s="208"/>
      <c r="R30" s="208"/>
      <c r="S30" s="208"/>
      <c r="T30" s="208"/>
      <c r="U30" s="208"/>
      <c r="V30" s="208"/>
      <c r="W30" s="208"/>
      <c r="X30" s="208"/>
      <c r="Y30" s="339"/>
    </row>
    <row r="31" spans="1:25">
      <c r="A31" s="339"/>
      <c r="B31" s="198" t="s">
        <v>461</v>
      </c>
      <c r="C31" s="347" t="s">
        <v>462</v>
      </c>
      <c r="D31" s="348"/>
      <c r="E31" s="207"/>
      <c r="F31" s="208"/>
      <c r="G31" s="208"/>
      <c r="H31" s="208"/>
      <c r="I31" s="208"/>
      <c r="J31" s="208"/>
      <c r="K31" s="208"/>
      <c r="L31" s="208"/>
      <c r="M31" s="208"/>
      <c r="N31" s="208"/>
      <c r="O31" s="208"/>
      <c r="P31" s="208"/>
      <c r="Q31" s="208"/>
      <c r="R31" s="208"/>
      <c r="S31" s="208"/>
      <c r="T31" s="208"/>
      <c r="U31" s="208"/>
      <c r="V31" s="208"/>
      <c r="W31" s="208"/>
      <c r="X31" s="208"/>
      <c r="Y31" s="339"/>
    </row>
    <row r="32" spans="1:25">
      <c r="A32" s="339"/>
      <c r="B32" s="198" t="s">
        <v>463</v>
      </c>
      <c r="C32" s="347" t="s">
        <v>464</v>
      </c>
      <c r="D32" s="348"/>
      <c r="E32" s="207"/>
      <c r="F32" s="208"/>
      <c r="G32" s="208"/>
      <c r="H32" s="208"/>
      <c r="I32" s="208"/>
      <c r="J32" s="208"/>
      <c r="K32" s="208"/>
      <c r="L32" s="208"/>
      <c r="M32" s="208"/>
      <c r="N32" s="208"/>
      <c r="O32" s="208"/>
      <c r="P32" s="208"/>
      <c r="Q32" s="208"/>
      <c r="R32" s="208"/>
      <c r="S32" s="208"/>
      <c r="T32" s="208"/>
      <c r="U32" s="208"/>
      <c r="V32" s="208"/>
      <c r="W32" s="208"/>
      <c r="X32" s="208"/>
      <c r="Y32" s="339"/>
    </row>
    <row r="33" spans="1:25">
      <c r="A33" s="339"/>
      <c r="B33" s="198" t="s">
        <v>465</v>
      </c>
      <c r="C33" s="349" t="s">
        <v>466</v>
      </c>
      <c r="D33" s="350"/>
      <c r="E33" s="207"/>
      <c r="F33" s="208"/>
      <c r="G33" s="208"/>
      <c r="H33" s="208"/>
      <c r="I33" s="208"/>
      <c r="J33" s="208"/>
      <c r="K33" s="208"/>
      <c r="L33" s="208"/>
      <c r="M33" s="208"/>
      <c r="N33" s="208"/>
      <c r="O33" s="208"/>
      <c r="P33" s="208"/>
      <c r="Q33" s="208"/>
      <c r="R33" s="208"/>
      <c r="S33" s="208"/>
      <c r="T33" s="208"/>
      <c r="U33" s="208"/>
      <c r="V33" s="208"/>
      <c r="W33" s="208"/>
      <c r="X33" s="208"/>
      <c r="Y33" s="339"/>
    </row>
    <row r="34" spans="1:25">
      <c r="A34" s="339"/>
      <c r="B34" s="198" t="s">
        <v>467</v>
      </c>
      <c r="C34" s="347" t="s">
        <v>468</v>
      </c>
      <c r="D34" s="348"/>
      <c r="E34" s="207"/>
      <c r="F34" s="208"/>
      <c r="G34" s="208"/>
      <c r="H34" s="208"/>
      <c r="I34" s="208"/>
      <c r="J34" s="208"/>
      <c r="K34" s="208"/>
      <c r="L34" s="208"/>
      <c r="M34" s="208"/>
      <c r="N34" s="208"/>
      <c r="O34" s="208"/>
      <c r="P34" s="208"/>
      <c r="Q34" s="208"/>
      <c r="R34" s="208"/>
      <c r="S34" s="208"/>
      <c r="T34" s="208"/>
      <c r="U34" s="208"/>
      <c r="V34" s="208"/>
      <c r="W34" s="208"/>
      <c r="X34" s="208"/>
      <c r="Y34" s="339"/>
    </row>
    <row r="35" spans="1:25">
      <c r="A35" s="339"/>
      <c r="B35" s="198" t="s">
        <v>469</v>
      </c>
      <c r="C35" s="347" t="s">
        <v>470</v>
      </c>
      <c r="D35" s="348"/>
      <c r="E35" s="207"/>
      <c r="F35" s="208"/>
      <c r="G35" s="208"/>
      <c r="H35" s="208"/>
      <c r="I35" s="208"/>
      <c r="J35" s="208"/>
      <c r="K35" s="208"/>
      <c r="L35" s="208"/>
      <c r="M35" s="208"/>
      <c r="N35" s="208"/>
      <c r="O35" s="208"/>
      <c r="P35" s="208"/>
      <c r="Q35" s="208"/>
      <c r="R35" s="208"/>
      <c r="S35" s="208"/>
      <c r="T35" s="208"/>
      <c r="U35" s="208"/>
      <c r="V35" s="208"/>
      <c r="W35" s="208"/>
      <c r="X35" s="208"/>
      <c r="Y35" s="339"/>
    </row>
    <row r="36" spans="1:25">
      <c r="A36" s="339"/>
      <c r="B36" s="198" t="s">
        <v>471</v>
      </c>
      <c r="C36" s="349" t="s">
        <v>472</v>
      </c>
      <c r="D36" s="350"/>
      <c r="E36" s="204"/>
      <c r="F36" s="204"/>
      <c r="G36" s="204"/>
      <c r="H36" s="204"/>
      <c r="I36" s="204"/>
      <c r="J36" s="204"/>
      <c r="K36" s="204"/>
      <c r="L36" s="204"/>
      <c r="M36" s="204"/>
      <c r="N36" s="204"/>
      <c r="O36" s="204"/>
      <c r="P36" s="204"/>
      <c r="Q36" s="204"/>
      <c r="R36" s="204"/>
      <c r="S36" s="204"/>
      <c r="T36" s="204"/>
      <c r="U36" s="204"/>
      <c r="V36" s="204"/>
      <c r="W36" s="204"/>
      <c r="X36" s="204"/>
      <c r="Y36" s="339"/>
    </row>
    <row r="37" spans="1:25">
      <c r="A37" s="339"/>
      <c r="B37" s="198" t="s">
        <v>473</v>
      </c>
      <c r="C37" s="347" t="s">
        <v>474</v>
      </c>
      <c r="D37" s="348"/>
      <c r="E37" s="207"/>
      <c r="F37" s="208"/>
      <c r="G37" s="208"/>
      <c r="H37" s="208"/>
      <c r="I37" s="208"/>
      <c r="J37" s="208"/>
      <c r="K37" s="208"/>
      <c r="L37" s="208"/>
      <c r="M37" s="208"/>
      <c r="N37" s="208"/>
      <c r="O37" s="208"/>
      <c r="P37" s="208"/>
      <c r="Q37" s="208"/>
      <c r="R37" s="208"/>
      <c r="S37" s="208"/>
      <c r="T37" s="208"/>
      <c r="U37" s="208"/>
      <c r="V37" s="208"/>
      <c r="W37" s="208"/>
      <c r="X37" s="208"/>
      <c r="Y37" s="339"/>
    </row>
    <row r="38" spans="1:25">
      <c r="A38" s="339"/>
      <c r="B38" s="198" t="s">
        <v>475</v>
      </c>
      <c r="C38" s="347" t="s">
        <v>476</v>
      </c>
      <c r="D38" s="348"/>
      <c r="E38" s="207"/>
      <c r="F38" s="208"/>
      <c r="G38" s="208"/>
      <c r="H38" s="208"/>
      <c r="I38" s="208"/>
      <c r="J38" s="208"/>
      <c r="K38" s="208"/>
      <c r="L38" s="208"/>
      <c r="M38" s="208"/>
      <c r="N38" s="208"/>
      <c r="O38" s="208"/>
      <c r="P38" s="208"/>
      <c r="Q38" s="208"/>
      <c r="R38" s="208"/>
      <c r="S38" s="208"/>
      <c r="T38" s="208"/>
      <c r="U38" s="208"/>
      <c r="V38" s="208"/>
      <c r="W38" s="208"/>
      <c r="X38" s="208"/>
      <c r="Y38" s="339"/>
    </row>
    <row r="39" spans="1:25">
      <c r="A39" s="339"/>
      <c r="B39" s="198" t="s">
        <v>477</v>
      </c>
      <c r="C39" s="347" t="s">
        <v>478</v>
      </c>
      <c r="D39" s="348"/>
      <c r="E39" s="207"/>
      <c r="F39" s="208"/>
      <c r="G39" s="208"/>
      <c r="H39" s="208"/>
      <c r="I39" s="208"/>
      <c r="J39" s="208"/>
      <c r="K39" s="208"/>
      <c r="L39" s="208"/>
      <c r="M39" s="208"/>
      <c r="N39" s="208"/>
      <c r="O39" s="208"/>
      <c r="P39" s="208"/>
      <c r="Q39" s="208"/>
      <c r="R39" s="208"/>
      <c r="S39" s="208"/>
      <c r="T39" s="208"/>
      <c r="U39" s="208"/>
      <c r="V39" s="208"/>
      <c r="W39" s="208"/>
      <c r="X39" s="208"/>
      <c r="Y39" s="339"/>
    </row>
    <row r="40" spans="1:25">
      <c r="A40" s="339"/>
      <c r="B40" s="198" t="s">
        <v>479</v>
      </c>
      <c r="C40" s="347" t="s">
        <v>480</v>
      </c>
      <c r="D40" s="348"/>
      <c r="E40" s="207"/>
      <c r="F40" s="208"/>
      <c r="G40" s="208"/>
      <c r="H40" s="208"/>
      <c r="I40" s="208"/>
      <c r="J40" s="208"/>
      <c r="K40" s="208"/>
      <c r="L40" s="208"/>
      <c r="M40" s="208"/>
      <c r="N40" s="208"/>
      <c r="O40" s="208"/>
      <c r="P40" s="208"/>
      <c r="Q40" s="208"/>
      <c r="R40" s="208"/>
      <c r="S40" s="208"/>
      <c r="T40" s="208"/>
      <c r="U40" s="208"/>
      <c r="V40" s="208"/>
      <c r="W40" s="208"/>
      <c r="X40" s="208"/>
      <c r="Y40" s="339"/>
    </row>
    <row r="41" spans="1:25">
      <c r="A41" s="339"/>
      <c r="B41" s="198" t="s">
        <v>481</v>
      </c>
      <c r="C41" s="347" t="s">
        <v>482</v>
      </c>
      <c r="D41" s="348"/>
      <c r="E41" s="207"/>
      <c r="F41" s="208"/>
      <c r="G41" s="208"/>
      <c r="H41" s="208"/>
      <c r="I41" s="208"/>
      <c r="J41" s="208"/>
      <c r="K41" s="208"/>
      <c r="L41" s="208"/>
      <c r="M41" s="208"/>
      <c r="N41" s="208"/>
      <c r="O41" s="208"/>
      <c r="P41" s="208"/>
      <c r="Q41" s="208"/>
      <c r="R41" s="208"/>
      <c r="S41" s="208"/>
      <c r="T41" s="208"/>
      <c r="U41" s="208"/>
      <c r="V41" s="208"/>
      <c r="W41" s="208"/>
      <c r="X41" s="208"/>
      <c r="Y41" s="339"/>
    </row>
    <row r="42" spans="1:25">
      <c r="A42" s="339"/>
      <c r="B42" s="198" t="s">
        <v>483</v>
      </c>
      <c r="C42" s="347" t="s">
        <v>484</v>
      </c>
      <c r="D42" s="348"/>
      <c r="E42" s="207"/>
      <c r="F42" s="208"/>
      <c r="G42" s="208"/>
      <c r="H42" s="208"/>
      <c r="I42" s="208"/>
      <c r="J42" s="208"/>
      <c r="K42" s="208"/>
      <c r="L42" s="208"/>
      <c r="M42" s="208"/>
      <c r="N42" s="208"/>
      <c r="O42" s="208"/>
      <c r="P42" s="208"/>
      <c r="Q42" s="208"/>
      <c r="R42" s="208"/>
      <c r="S42" s="208"/>
      <c r="T42" s="208"/>
      <c r="U42" s="208"/>
      <c r="V42" s="208"/>
      <c r="W42" s="208"/>
      <c r="X42" s="208"/>
      <c r="Y42" s="339"/>
    </row>
    <row r="43" spans="1:25">
      <c r="A43" s="339"/>
      <c r="B43" s="198" t="s">
        <v>485</v>
      </c>
      <c r="C43" s="347" t="s">
        <v>486</v>
      </c>
      <c r="D43" s="348"/>
      <c r="E43" s="207"/>
      <c r="F43" s="208"/>
      <c r="G43" s="208"/>
      <c r="H43" s="208"/>
      <c r="I43" s="208"/>
      <c r="J43" s="208"/>
      <c r="K43" s="208"/>
      <c r="L43" s="208"/>
      <c r="M43" s="208"/>
      <c r="N43" s="208"/>
      <c r="O43" s="208"/>
      <c r="P43" s="208"/>
      <c r="Q43" s="208"/>
      <c r="R43" s="208"/>
      <c r="S43" s="208"/>
      <c r="T43" s="208"/>
      <c r="U43" s="208"/>
      <c r="V43" s="208"/>
      <c r="W43" s="208"/>
      <c r="X43" s="208"/>
      <c r="Y43" s="339"/>
    </row>
    <row r="44" spans="1:25">
      <c r="A44" s="339"/>
      <c r="B44" s="198">
        <v>4</v>
      </c>
      <c r="C44" s="347" t="s">
        <v>487</v>
      </c>
      <c r="D44" s="348"/>
      <c r="E44" s="204"/>
      <c r="F44" s="204"/>
      <c r="G44" s="204"/>
      <c r="H44" s="204"/>
      <c r="I44" s="204"/>
      <c r="J44" s="204"/>
      <c r="K44" s="204"/>
      <c r="L44" s="204"/>
      <c r="M44" s="204"/>
      <c r="N44" s="204"/>
      <c r="O44" s="204"/>
      <c r="P44" s="204"/>
      <c r="Q44" s="204"/>
      <c r="R44" s="204"/>
      <c r="S44" s="204"/>
      <c r="T44" s="204"/>
      <c r="U44" s="204"/>
      <c r="V44" s="204"/>
      <c r="W44" s="204"/>
      <c r="X44" s="204"/>
      <c r="Y44" s="339"/>
    </row>
    <row r="45" spans="1:25">
      <c r="A45" s="339"/>
      <c r="B45" s="198" t="s">
        <v>291</v>
      </c>
      <c r="C45" s="349" t="s">
        <v>488</v>
      </c>
      <c r="D45" s="350"/>
      <c r="E45" s="207"/>
      <c r="F45" s="208"/>
      <c r="G45" s="208"/>
      <c r="H45" s="208"/>
      <c r="I45" s="208"/>
      <c r="J45" s="208"/>
      <c r="K45" s="208"/>
      <c r="L45" s="208"/>
      <c r="M45" s="208"/>
      <c r="N45" s="208"/>
      <c r="O45" s="208"/>
      <c r="P45" s="208"/>
      <c r="Q45" s="208"/>
      <c r="R45" s="208"/>
      <c r="S45" s="208"/>
      <c r="T45" s="208"/>
      <c r="U45" s="208"/>
      <c r="V45" s="208"/>
      <c r="W45" s="208"/>
      <c r="X45" s="208"/>
      <c r="Y45" s="339"/>
    </row>
    <row r="46" spans="1:25">
      <c r="A46" s="339"/>
      <c r="B46" s="198" t="s">
        <v>489</v>
      </c>
      <c r="C46" s="349" t="s">
        <v>490</v>
      </c>
      <c r="D46" s="350"/>
      <c r="E46" s="207"/>
      <c r="F46" s="208"/>
      <c r="G46" s="208"/>
      <c r="H46" s="208"/>
      <c r="I46" s="208"/>
      <c r="J46" s="208"/>
      <c r="K46" s="208"/>
      <c r="L46" s="208"/>
      <c r="M46" s="208"/>
      <c r="N46" s="208"/>
      <c r="O46" s="208"/>
      <c r="P46" s="208"/>
      <c r="Q46" s="208"/>
      <c r="R46" s="208"/>
      <c r="S46" s="208"/>
      <c r="T46" s="208"/>
      <c r="U46" s="208"/>
      <c r="V46" s="208"/>
      <c r="W46" s="208"/>
      <c r="X46" s="208"/>
      <c r="Y46" s="339"/>
    </row>
    <row r="47" spans="1:25">
      <c r="A47" s="339"/>
      <c r="B47" s="198" t="s">
        <v>491</v>
      </c>
      <c r="C47" s="347" t="s">
        <v>492</v>
      </c>
      <c r="D47" s="348"/>
      <c r="E47" s="207"/>
      <c r="F47" s="208"/>
      <c r="G47" s="208"/>
      <c r="H47" s="208"/>
      <c r="I47" s="208"/>
      <c r="J47" s="208"/>
      <c r="K47" s="208"/>
      <c r="L47" s="208"/>
      <c r="M47" s="208"/>
      <c r="N47" s="208"/>
      <c r="O47" s="208"/>
      <c r="P47" s="208"/>
      <c r="Q47" s="208"/>
      <c r="R47" s="208"/>
      <c r="S47" s="208"/>
      <c r="T47" s="208"/>
      <c r="U47" s="208"/>
      <c r="V47" s="208"/>
      <c r="W47" s="208"/>
      <c r="X47" s="208"/>
      <c r="Y47" s="339"/>
    </row>
    <row r="48" spans="1:25" ht="13.8" thickBot="1">
      <c r="A48" s="339"/>
      <c r="B48" s="198" t="s">
        <v>292</v>
      </c>
      <c r="C48" s="341" t="s">
        <v>493</v>
      </c>
      <c r="D48" s="342"/>
      <c r="E48" s="191"/>
      <c r="F48" s="191"/>
      <c r="G48" s="191"/>
      <c r="H48" s="191"/>
      <c r="I48" s="191"/>
      <c r="J48" s="191"/>
      <c r="K48" s="191"/>
      <c r="L48" s="191"/>
      <c r="M48" s="191"/>
      <c r="N48" s="191"/>
      <c r="O48" s="191"/>
      <c r="P48" s="191"/>
      <c r="Q48" s="191"/>
      <c r="R48" s="191"/>
      <c r="S48" s="191"/>
      <c r="T48" s="191"/>
      <c r="U48" s="191"/>
      <c r="V48" s="191"/>
      <c r="W48" s="191"/>
      <c r="X48" s="191"/>
      <c r="Y48" s="339"/>
    </row>
    <row r="49" spans="1:25" ht="13.8" thickBot="1">
      <c r="A49" s="339"/>
      <c r="B49" s="205"/>
      <c r="C49" s="336" t="s">
        <v>113</v>
      </c>
      <c r="D49" s="336"/>
      <c r="E49" s="206" t="str">
        <f>IF(COUNTIF(E22, "C")+SUMPRODUCT(ISTEXT(E19:E21)*1)+MAX(0, SUMPRODUCT(ISTEXT(E24:E28)*1)/5, SUMPRODUCT(ISTEXT(E29:E32)*1)/4, SUMPRODUCT(ISTEXT(E33:E35)*1)/3, MIN(1, SUMPRODUCT(ISTEXT(E37:E43)*1)/2))+IF(ISTEXT(E48), 1, SUMPRODUCT(ISTEXT(E45:E47)*1)/3)=6, "C", IF(COUNTIF(E22, "C")+SUMPRODUCT(ISTEXT(E19:E21)*1)+MAX(0, SUMPRODUCT(ISTEXT(E24:E28)*1)/5, SUMPRODUCT(ISTEXT(E29:E32)*1)/4, SUMPRODUCT(ISTEXT(E33:E35)*1)/3, MIN(1, SUMPRODUCT(ISTEXT(E37:E43)*1)/2))+IF(ISTEXT(E48), 1, SUMPRODUCT(ISTEXT(E45:E47)*1)/3)&gt;0, (COUNTIF(E22, "C")+SUMPRODUCT(ISTEXT(E19:E21)*1)+MAX(0, SUMPRODUCT(ISTEXT(E24:E28)*1)/5, SUMPRODUCT(ISTEXT(E29:E32)*1)/4, SUMPRODUCT(ISTEXT(E33:E35)*1)/3, MIN(1, SUMPRODUCT(ISTEXT(E37:E43)*1)/2))+IF(ISTEXT(E48), 1, SUMPRODUCT(ISTEXT(E45:E47)*1)/3))/6*100, ""))</f>
        <v/>
      </c>
      <c r="F49" s="206" t="str">
        <f t="shared" ref="F49:X49" si="1">IF(COUNTIF(F22, "C")+SUMPRODUCT(ISTEXT(F19:F21)*1)+MAX(0, SUMPRODUCT(ISTEXT(F24:F28)*1)/5, SUMPRODUCT(ISTEXT(F29:F32)*1)/4, SUMPRODUCT(ISTEXT(F33:F35)*1)/3, MIN(1, SUMPRODUCT(ISTEXT(F37:F43)*1)/2))+IF(ISTEXT(F48), 1, SUMPRODUCT(ISTEXT(F45:F47)*1)/3)=6, "C", IF(COUNTIF(F22, "C")+SUMPRODUCT(ISTEXT(F19:F21)*1)+MAX(0, SUMPRODUCT(ISTEXT(F24:F28)*1)/5, SUMPRODUCT(ISTEXT(F29:F32)*1)/4, SUMPRODUCT(ISTEXT(F33:F35)*1)/3, MIN(1, SUMPRODUCT(ISTEXT(F37:F43)*1)/2))+IF(ISTEXT(F48), 1, SUMPRODUCT(ISTEXT(F45:F47)*1)/3)&gt;0, (COUNTIF(F22, "C")+SUMPRODUCT(ISTEXT(F19:F21)*1)+MAX(0, SUMPRODUCT(ISTEXT(F24:F28)*1)/5, SUMPRODUCT(ISTEXT(F29:F32)*1)/4, SUMPRODUCT(ISTEXT(F33:F35)*1)/3, MIN(1, SUMPRODUCT(ISTEXT(F37:F43)*1)/2))+IF(ISTEXT(F48), 1, SUMPRODUCT(ISTEXT(F45:F47)*1)/3))/6*100, ""))</f>
        <v/>
      </c>
      <c r="G49" s="206" t="str">
        <f t="shared" si="1"/>
        <v/>
      </c>
      <c r="H49" s="206" t="str">
        <f t="shared" si="1"/>
        <v/>
      </c>
      <c r="I49" s="206" t="str">
        <f t="shared" si="1"/>
        <v/>
      </c>
      <c r="J49" s="206" t="str">
        <f t="shared" si="1"/>
        <v/>
      </c>
      <c r="K49" s="206" t="str">
        <f t="shared" si="1"/>
        <v/>
      </c>
      <c r="L49" s="206" t="str">
        <f t="shared" si="1"/>
        <v/>
      </c>
      <c r="M49" s="206" t="str">
        <f t="shared" si="1"/>
        <v/>
      </c>
      <c r="N49" s="206" t="str">
        <f t="shared" si="1"/>
        <v/>
      </c>
      <c r="O49" s="206" t="str">
        <f t="shared" si="1"/>
        <v/>
      </c>
      <c r="P49" s="206" t="str">
        <f t="shared" si="1"/>
        <v/>
      </c>
      <c r="Q49" s="206" t="str">
        <f t="shared" si="1"/>
        <v/>
      </c>
      <c r="R49" s="206" t="str">
        <f t="shared" si="1"/>
        <v/>
      </c>
      <c r="S49" s="206" t="str">
        <f t="shared" si="1"/>
        <v/>
      </c>
      <c r="T49" s="206" t="str">
        <f t="shared" si="1"/>
        <v/>
      </c>
      <c r="U49" s="206" t="str">
        <f t="shared" si="1"/>
        <v/>
      </c>
      <c r="V49" s="206" t="str">
        <f t="shared" si="1"/>
        <v/>
      </c>
      <c r="W49" s="206" t="str">
        <f t="shared" si="1"/>
        <v/>
      </c>
      <c r="X49" s="206" t="str">
        <f t="shared" si="1"/>
        <v/>
      </c>
      <c r="Y49" s="339"/>
    </row>
    <row r="50" spans="1:25" ht="22.5" customHeight="1">
      <c r="A50" s="339"/>
      <c r="C50" s="351" t="s">
        <v>494</v>
      </c>
      <c r="D50" s="351"/>
      <c r="E50" s="353"/>
      <c r="F50" s="354"/>
      <c r="G50" s="354"/>
      <c r="H50" s="354"/>
      <c r="I50" s="354"/>
      <c r="J50" s="354"/>
      <c r="K50" s="354"/>
      <c r="L50" s="354"/>
      <c r="M50" s="354"/>
      <c r="N50" s="354"/>
      <c r="O50" s="354"/>
      <c r="P50" s="354"/>
      <c r="Q50" s="354"/>
      <c r="R50" s="354"/>
      <c r="S50" s="354"/>
      <c r="T50" s="354"/>
      <c r="U50" s="354"/>
      <c r="V50" s="354"/>
      <c r="W50" s="354"/>
      <c r="X50" s="354"/>
      <c r="Y50" s="339"/>
    </row>
    <row r="51" spans="1:25">
      <c r="A51" s="339"/>
      <c r="B51" s="198" t="s">
        <v>297</v>
      </c>
      <c r="C51" s="344" t="s">
        <v>495</v>
      </c>
      <c r="D51" s="344"/>
      <c r="E51" s="191"/>
      <c r="F51" s="191"/>
      <c r="G51" s="191"/>
      <c r="H51" s="191"/>
      <c r="I51" s="191"/>
      <c r="J51" s="191"/>
      <c r="K51" s="191"/>
      <c r="L51" s="191"/>
      <c r="M51" s="191"/>
      <c r="N51" s="191"/>
      <c r="O51" s="191"/>
      <c r="P51" s="191"/>
      <c r="Q51" s="191"/>
      <c r="R51" s="191"/>
      <c r="S51" s="191"/>
      <c r="T51" s="191"/>
      <c r="U51" s="191"/>
      <c r="V51" s="191"/>
      <c r="W51" s="191"/>
      <c r="X51" s="191"/>
      <c r="Y51" s="339"/>
    </row>
    <row r="52" spans="1:25">
      <c r="A52" s="339"/>
      <c r="B52" s="198" t="s">
        <v>298</v>
      </c>
      <c r="C52" s="341" t="s">
        <v>434</v>
      </c>
      <c r="D52" s="342"/>
      <c r="E52" s="191"/>
      <c r="F52" s="191"/>
      <c r="G52" s="191"/>
      <c r="H52" s="191"/>
      <c r="I52" s="191"/>
      <c r="J52" s="191"/>
      <c r="K52" s="191"/>
      <c r="L52" s="191"/>
      <c r="M52" s="191"/>
      <c r="N52" s="191"/>
      <c r="O52" s="191"/>
      <c r="P52" s="191"/>
      <c r="Q52" s="191"/>
      <c r="R52" s="191"/>
      <c r="S52" s="191"/>
      <c r="T52" s="191"/>
      <c r="U52" s="191"/>
      <c r="V52" s="191"/>
      <c r="W52" s="191"/>
      <c r="X52" s="191"/>
      <c r="Y52" s="339"/>
    </row>
    <row r="53" spans="1:25">
      <c r="A53" s="339"/>
      <c r="B53" s="198" t="s">
        <v>309</v>
      </c>
      <c r="C53" s="341" t="s">
        <v>435</v>
      </c>
      <c r="D53" s="342"/>
      <c r="E53" s="191"/>
      <c r="F53" s="191"/>
      <c r="G53" s="191"/>
      <c r="H53" s="191"/>
      <c r="I53" s="191"/>
      <c r="J53" s="191"/>
      <c r="K53" s="191"/>
      <c r="L53" s="191"/>
      <c r="M53" s="191"/>
      <c r="N53" s="191"/>
      <c r="O53" s="191"/>
      <c r="P53" s="191"/>
      <c r="Q53" s="191"/>
      <c r="R53" s="191"/>
      <c r="S53" s="191"/>
      <c r="T53" s="191"/>
      <c r="U53" s="191"/>
      <c r="V53" s="191"/>
      <c r="W53" s="191"/>
      <c r="X53" s="191"/>
      <c r="Y53" s="339"/>
    </row>
    <row r="54" spans="1:25">
      <c r="A54" s="339"/>
      <c r="B54" s="198">
        <v>2</v>
      </c>
      <c r="C54" s="344" t="s">
        <v>436</v>
      </c>
      <c r="D54" s="344"/>
      <c r="E54" s="204" t="str">
        <f>IF(OR(Electives!E80="C", Electives!E104="C", Electives!E134="C"), "C", "")</f>
        <v/>
      </c>
      <c r="F54" s="204" t="str">
        <f>IF(OR(Electives!F80="C", Electives!F104="C", Electives!F134="C"), "C", "")</f>
        <v/>
      </c>
      <c r="G54" s="204" t="str">
        <f>IF(OR(Electives!G80="C", Electives!G104="C", Electives!G134="C"), "C", "")</f>
        <v/>
      </c>
      <c r="H54" s="204" t="str">
        <f>IF(OR(Electives!H80="C", Electives!H104="C", Electives!H134="C"), "C", "")</f>
        <v/>
      </c>
      <c r="I54" s="204" t="str">
        <f>IF(OR(Electives!I80="C", Electives!I104="C", Electives!I134="C"), "C", "")</f>
        <v/>
      </c>
      <c r="J54" s="204" t="str">
        <f>IF(OR(Electives!J80="C", Electives!J104="C", Electives!J134="C"), "C", "")</f>
        <v/>
      </c>
      <c r="K54" s="204" t="str">
        <f>IF(OR(Electives!K80="C", Electives!K104="C", Electives!K134="C"), "C", "")</f>
        <v/>
      </c>
      <c r="L54" s="204" t="str">
        <f>IF(OR(Electives!L80="C", Electives!L104="C", Electives!L134="C"), "C", "")</f>
        <v/>
      </c>
      <c r="M54" s="204" t="str">
        <f>IF(OR(Electives!M80="C", Electives!M104="C", Electives!M134="C"), "C", "")</f>
        <v/>
      </c>
      <c r="N54" s="204" t="str">
        <f>IF(OR(Electives!N80="C", Electives!N104="C", Electives!N134="C"), "C", "")</f>
        <v/>
      </c>
      <c r="O54" s="204" t="str">
        <f>IF(OR(Electives!O80="C", Electives!O104="C", Electives!O134="C"), "C", "")</f>
        <v/>
      </c>
      <c r="P54" s="204" t="str">
        <f>IF(OR(Electives!P80="C", Electives!P104="C", Electives!P134="C"), "C", "")</f>
        <v/>
      </c>
      <c r="Q54" s="204" t="str">
        <f>IF(OR(Electives!Q80="C", Electives!Q104="C", Electives!Q134="C"), "C", "")</f>
        <v/>
      </c>
      <c r="R54" s="204" t="str">
        <f>IF(OR(Electives!R80="C", Electives!R104="C", Electives!R134="C"), "C", "")</f>
        <v/>
      </c>
      <c r="S54" s="204" t="str">
        <f>IF(OR(Electives!S80="C", Electives!S104="C", Electives!S134="C"), "C", "")</f>
        <v/>
      </c>
      <c r="T54" s="204" t="str">
        <f>IF(OR(Electives!T80="C", Electives!T104="C", Electives!T134="C"), "C", "")</f>
        <v/>
      </c>
      <c r="U54" s="204" t="str">
        <f>IF(OR(Electives!U80="C", Electives!U104="C", Electives!U134="C"), "C", "")</f>
        <v/>
      </c>
      <c r="V54" s="204" t="str">
        <f>IF(OR(Electives!V80="C", Electives!V104="C", Electives!V134="C"), "C", "")</f>
        <v/>
      </c>
      <c r="W54" s="204" t="str">
        <f>IF(OR(Electives!W80="C", Electives!W104="C", Electives!W134="C"), "C", "")</f>
        <v/>
      </c>
      <c r="X54" s="204" t="str">
        <f>IF(OR(Electives!X80="C", Electives!X104="C", Electives!X134="C"), "C", "")</f>
        <v/>
      </c>
      <c r="Y54" s="339"/>
    </row>
    <row r="55" spans="1:25">
      <c r="A55" s="339"/>
      <c r="B55" s="198" t="s">
        <v>289</v>
      </c>
      <c r="C55" s="347" t="s">
        <v>496</v>
      </c>
      <c r="D55" s="348"/>
      <c r="E55" s="207"/>
      <c r="F55" s="208"/>
      <c r="G55" s="208"/>
      <c r="H55" s="208"/>
      <c r="I55" s="208"/>
      <c r="J55" s="208"/>
      <c r="K55" s="208"/>
      <c r="L55" s="208"/>
      <c r="M55" s="208"/>
      <c r="N55" s="208"/>
      <c r="O55" s="208"/>
      <c r="P55" s="208"/>
      <c r="Q55" s="208"/>
      <c r="R55" s="208"/>
      <c r="S55" s="208"/>
      <c r="T55" s="208"/>
      <c r="U55" s="208"/>
      <c r="V55" s="208"/>
      <c r="W55" s="208"/>
      <c r="X55" s="208"/>
      <c r="Y55" s="339"/>
    </row>
    <row r="56" spans="1:25">
      <c r="A56" s="339"/>
      <c r="B56" s="198" t="s">
        <v>290</v>
      </c>
      <c r="C56" s="347" t="s">
        <v>497</v>
      </c>
      <c r="D56" s="348"/>
      <c r="E56" s="207"/>
      <c r="F56" s="208"/>
      <c r="G56" s="208"/>
      <c r="H56" s="208"/>
      <c r="I56" s="208"/>
      <c r="J56" s="208"/>
      <c r="K56" s="208"/>
      <c r="L56" s="208"/>
      <c r="M56" s="208"/>
      <c r="N56" s="208"/>
      <c r="O56" s="208"/>
      <c r="P56" s="208"/>
      <c r="Q56" s="208"/>
      <c r="R56" s="208"/>
      <c r="S56" s="208"/>
      <c r="T56" s="208"/>
      <c r="U56" s="208"/>
      <c r="V56" s="208"/>
      <c r="W56" s="208"/>
      <c r="X56" s="208"/>
      <c r="Y56" s="339"/>
    </row>
    <row r="57" spans="1:25">
      <c r="A57" s="339"/>
      <c r="B57" s="198" t="s">
        <v>317</v>
      </c>
      <c r="C57" s="347" t="s">
        <v>498</v>
      </c>
      <c r="D57" s="348"/>
      <c r="E57" s="207"/>
      <c r="F57" s="208"/>
      <c r="G57" s="208"/>
      <c r="H57" s="208"/>
      <c r="I57" s="208"/>
      <c r="J57" s="208"/>
      <c r="K57" s="208"/>
      <c r="L57" s="208"/>
      <c r="M57" s="208"/>
      <c r="N57" s="208"/>
      <c r="O57" s="208"/>
      <c r="P57" s="208"/>
      <c r="Q57" s="208"/>
      <c r="R57" s="208"/>
      <c r="S57" s="208"/>
      <c r="T57" s="208"/>
      <c r="U57" s="208"/>
      <c r="V57" s="208"/>
      <c r="W57" s="208"/>
      <c r="X57" s="208"/>
      <c r="Y57" s="339"/>
    </row>
    <row r="58" spans="1:25">
      <c r="A58" s="339"/>
      <c r="B58" s="198" t="s">
        <v>471</v>
      </c>
      <c r="C58" s="347" t="s">
        <v>499</v>
      </c>
      <c r="D58" s="348"/>
      <c r="E58" s="207"/>
      <c r="F58" s="208"/>
      <c r="G58" s="208"/>
      <c r="H58" s="208"/>
      <c r="I58" s="208"/>
      <c r="J58" s="208"/>
      <c r="K58" s="208"/>
      <c r="L58" s="208"/>
      <c r="M58" s="208"/>
      <c r="N58" s="208"/>
      <c r="O58" s="208"/>
      <c r="P58" s="208"/>
      <c r="Q58" s="208"/>
      <c r="R58" s="208"/>
      <c r="S58" s="208"/>
      <c r="T58" s="208"/>
      <c r="U58" s="208"/>
      <c r="V58" s="208"/>
      <c r="W58" s="208"/>
      <c r="X58" s="208"/>
      <c r="Y58" s="339"/>
    </row>
    <row r="59" spans="1:25">
      <c r="A59" s="339"/>
      <c r="B59" s="198">
        <v>4</v>
      </c>
      <c r="C59" s="347" t="s">
        <v>500</v>
      </c>
      <c r="D59" s="348"/>
      <c r="E59" s="204"/>
      <c r="F59" s="204"/>
      <c r="G59" s="204"/>
      <c r="H59" s="204"/>
      <c r="I59" s="204"/>
      <c r="J59" s="204"/>
      <c r="K59" s="204"/>
      <c r="L59" s="204"/>
      <c r="M59" s="204"/>
      <c r="N59" s="204"/>
      <c r="O59" s="204"/>
      <c r="P59" s="204"/>
      <c r="Q59" s="204"/>
      <c r="R59" s="204"/>
      <c r="S59" s="204"/>
      <c r="T59" s="204"/>
      <c r="U59" s="204"/>
      <c r="V59" s="204"/>
      <c r="W59" s="204"/>
      <c r="X59" s="204"/>
      <c r="Y59" s="339"/>
    </row>
    <row r="60" spans="1:25">
      <c r="A60" s="339"/>
      <c r="B60" s="198" t="s">
        <v>489</v>
      </c>
      <c r="C60" s="349" t="s">
        <v>501</v>
      </c>
      <c r="D60" s="350"/>
      <c r="E60" s="207"/>
      <c r="F60" s="208"/>
      <c r="G60" s="208"/>
      <c r="H60" s="208"/>
      <c r="I60" s="208"/>
      <c r="J60" s="208"/>
      <c r="K60" s="208"/>
      <c r="L60" s="208"/>
      <c r="M60" s="208"/>
      <c r="N60" s="208"/>
      <c r="O60" s="208"/>
      <c r="P60" s="208"/>
      <c r="Q60" s="208"/>
      <c r="R60" s="208"/>
      <c r="S60" s="208"/>
      <c r="T60" s="208"/>
      <c r="U60" s="208"/>
      <c r="V60" s="208"/>
      <c r="W60" s="208"/>
      <c r="X60" s="208"/>
      <c r="Y60" s="339"/>
    </row>
    <row r="61" spans="1:25">
      <c r="A61" s="339"/>
      <c r="B61" s="198" t="s">
        <v>491</v>
      </c>
      <c r="C61" s="347" t="s">
        <v>502</v>
      </c>
      <c r="D61" s="348"/>
      <c r="E61" s="207"/>
      <c r="F61" s="208"/>
      <c r="G61" s="208"/>
      <c r="H61" s="208"/>
      <c r="I61" s="208"/>
      <c r="J61" s="208"/>
      <c r="K61" s="208"/>
      <c r="L61" s="208"/>
      <c r="M61" s="208"/>
      <c r="N61" s="208"/>
      <c r="O61" s="208"/>
      <c r="P61" s="208"/>
      <c r="Q61" s="208"/>
      <c r="R61" s="208"/>
      <c r="S61" s="208"/>
      <c r="T61" s="208"/>
      <c r="U61" s="208"/>
      <c r="V61" s="208"/>
      <c r="W61" s="208"/>
      <c r="X61" s="208"/>
      <c r="Y61" s="339"/>
    </row>
    <row r="62" spans="1:25">
      <c r="A62" s="339"/>
      <c r="B62" s="198" t="s">
        <v>503</v>
      </c>
      <c r="C62" s="357" t="s">
        <v>504</v>
      </c>
      <c r="D62" s="358"/>
      <c r="E62" s="207"/>
      <c r="F62" s="208"/>
      <c r="G62" s="208"/>
      <c r="H62" s="208"/>
      <c r="I62" s="208"/>
      <c r="J62" s="208"/>
      <c r="K62" s="208"/>
      <c r="L62" s="208"/>
      <c r="M62" s="208"/>
      <c r="N62" s="208"/>
      <c r="O62" s="208"/>
      <c r="P62" s="208"/>
      <c r="Q62" s="208"/>
      <c r="R62" s="208"/>
      <c r="S62" s="208"/>
      <c r="T62" s="208"/>
      <c r="U62" s="208"/>
      <c r="V62" s="208"/>
      <c r="W62" s="208"/>
      <c r="X62" s="208"/>
      <c r="Y62" s="339"/>
    </row>
    <row r="63" spans="1:25">
      <c r="A63" s="339"/>
      <c r="B63" s="198" t="s">
        <v>505</v>
      </c>
      <c r="C63" s="347" t="s">
        <v>506</v>
      </c>
      <c r="D63" s="348"/>
      <c r="E63" s="207"/>
      <c r="F63" s="208"/>
      <c r="G63" s="208"/>
      <c r="H63" s="208"/>
      <c r="I63" s="208"/>
      <c r="J63" s="208"/>
      <c r="K63" s="208"/>
      <c r="L63" s="208"/>
      <c r="M63" s="208"/>
      <c r="N63" s="208"/>
      <c r="O63" s="208"/>
      <c r="P63" s="208"/>
      <c r="Q63" s="208"/>
      <c r="R63" s="208"/>
      <c r="S63" s="208"/>
      <c r="T63" s="208"/>
      <c r="U63" s="208"/>
      <c r="V63" s="208"/>
      <c r="W63" s="208"/>
      <c r="X63" s="208"/>
      <c r="Y63" s="339"/>
    </row>
    <row r="64" spans="1:25">
      <c r="A64" s="339"/>
      <c r="B64" s="198" t="s">
        <v>507</v>
      </c>
      <c r="C64" s="347" t="s">
        <v>508</v>
      </c>
      <c r="D64" s="348"/>
      <c r="E64" s="207"/>
      <c r="F64" s="208"/>
      <c r="G64" s="208"/>
      <c r="H64" s="208"/>
      <c r="I64" s="208"/>
      <c r="J64" s="208"/>
      <c r="K64" s="208"/>
      <c r="L64" s="208"/>
      <c r="M64" s="208"/>
      <c r="N64" s="208"/>
      <c r="O64" s="208"/>
      <c r="P64" s="208"/>
      <c r="Q64" s="208"/>
      <c r="R64" s="208"/>
      <c r="S64" s="208"/>
      <c r="T64" s="208"/>
      <c r="U64" s="208"/>
      <c r="V64" s="208"/>
      <c r="W64" s="208"/>
      <c r="X64" s="208"/>
      <c r="Y64" s="339"/>
    </row>
    <row r="65" spans="1:25">
      <c r="A65" s="339"/>
      <c r="B65" s="198" t="s">
        <v>509</v>
      </c>
      <c r="C65" s="347" t="s">
        <v>510</v>
      </c>
      <c r="D65" s="348"/>
      <c r="E65" s="207"/>
      <c r="F65" s="208"/>
      <c r="G65" s="208"/>
      <c r="H65" s="208"/>
      <c r="I65" s="208"/>
      <c r="J65" s="208"/>
      <c r="K65" s="208"/>
      <c r="L65" s="208"/>
      <c r="M65" s="208"/>
      <c r="N65" s="208"/>
      <c r="O65" s="208"/>
      <c r="P65" s="208"/>
      <c r="Q65" s="208"/>
      <c r="R65" s="208"/>
      <c r="S65" s="208"/>
      <c r="T65" s="208"/>
      <c r="U65" s="208"/>
      <c r="V65" s="208"/>
      <c r="W65" s="208"/>
      <c r="X65" s="208"/>
      <c r="Y65" s="339"/>
    </row>
    <row r="66" spans="1:25">
      <c r="A66" s="339"/>
      <c r="B66" s="198" t="s">
        <v>511</v>
      </c>
      <c r="C66" s="347" t="s">
        <v>512</v>
      </c>
      <c r="D66" s="348"/>
      <c r="E66" s="207"/>
      <c r="F66" s="208"/>
      <c r="G66" s="208"/>
      <c r="H66" s="208"/>
      <c r="I66" s="208"/>
      <c r="J66" s="208"/>
      <c r="K66" s="208"/>
      <c r="L66" s="208"/>
      <c r="M66" s="208"/>
      <c r="N66" s="208"/>
      <c r="O66" s="208"/>
      <c r="P66" s="208"/>
      <c r="Q66" s="208"/>
      <c r="R66" s="208"/>
      <c r="S66" s="208"/>
      <c r="T66" s="208"/>
      <c r="U66" s="208"/>
      <c r="V66" s="208"/>
      <c r="W66" s="208"/>
      <c r="X66" s="208"/>
      <c r="Y66" s="339"/>
    </row>
    <row r="67" spans="1:25">
      <c r="A67" s="339"/>
      <c r="B67" s="198" t="s">
        <v>513</v>
      </c>
      <c r="C67" s="347" t="s">
        <v>514</v>
      </c>
      <c r="D67" s="348"/>
      <c r="E67" s="207"/>
      <c r="F67" s="208"/>
      <c r="G67" s="208"/>
      <c r="H67" s="208"/>
      <c r="I67" s="208"/>
      <c r="J67" s="208"/>
      <c r="K67" s="208"/>
      <c r="L67" s="208"/>
      <c r="M67" s="208"/>
      <c r="N67" s="208"/>
      <c r="O67" s="208"/>
      <c r="P67" s="208"/>
      <c r="Q67" s="208"/>
      <c r="R67" s="208"/>
      <c r="S67" s="208"/>
      <c r="T67" s="208"/>
      <c r="U67" s="208"/>
      <c r="V67" s="208"/>
      <c r="W67" s="208"/>
      <c r="X67" s="208"/>
      <c r="Y67" s="339"/>
    </row>
    <row r="68" spans="1:25">
      <c r="A68" s="339"/>
      <c r="B68" s="198" t="s">
        <v>515</v>
      </c>
      <c r="C68" s="347" t="s">
        <v>516</v>
      </c>
      <c r="D68" s="348"/>
      <c r="E68" s="207"/>
      <c r="F68" s="208"/>
      <c r="G68" s="208"/>
      <c r="H68" s="208"/>
      <c r="I68" s="208"/>
      <c r="J68" s="208"/>
      <c r="K68" s="208"/>
      <c r="L68" s="208"/>
      <c r="M68" s="208"/>
      <c r="N68" s="208"/>
      <c r="O68" s="208"/>
      <c r="P68" s="208"/>
      <c r="Q68" s="208"/>
      <c r="R68" s="208"/>
      <c r="S68" s="208"/>
      <c r="T68" s="208"/>
      <c r="U68" s="208"/>
      <c r="V68" s="208"/>
      <c r="W68" s="208"/>
      <c r="X68" s="208"/>
      <c r="Y68" s="339"/>
    </row>
    <row r="69" spans="1:25">
      <c r="A69" s="339"/>
      <c r="B69" s="198" t="s">
        <v>517</v>
      </c>
      <c r="C69" s="347" t="s">
        <v>518</v>
      </c>
      <c r="D69" s="348"/>
      <c r="E69" s="208"/>
      <c r="F69" s="208"/>
      <c r="G69" s="208"/>
      <c r="H69" s="208"/>
      <c r="I69" s="208"/>
      <c r="J69" s="208"/>
      <c r="K69" s="208"/>
      <c r="L69" s="208"/>
      <c r="M69" s="208"/>
      <c r="N69" s="208"/>
      <c r="O69" s="208"/>
      <c r="P69" s="208"/>
      <c r="Q69" s="208"/>
      <c r="R69" s="208"/>
      <c r="S69" s="208"/>
      <c r="T69" s="208"/>
      <c r="U69" s="208"/>
      <c r="V69" s="208"/>
      <c r="W69" s="208"/>
      <c r="X69" s="208"/>
      <c r="Y69" s="339"/>
    </row>
    <row r="70" spans="1:25">
      <c r="A70" s="339"/>
      <c r="B70" s="198" t="s">
        <v>519</v>
      </c>
      <c r="C70" s="347" t="s">
        <v>520</v>
      </c>
      <c r="D70" s="348"/>
      <c r="E70" s="207"/>
      <c r="F70" s="208"/>
      <c r="G70" s="208"/>
      <c r="H70" s="208"/>
      <c r="I70" s="208"/>
      <c r="J70" s="208"/>
      <c r="K70" s="208"/>
      <c r="L70" s="208"/>
      <c r="M70" s="208"/>
      <c r="N70" s="208"/>
      <c r="O70" s="208"/>
      <c r="P70" s="208"/>
      <c r="Q70" s="208"/>
      <c r="R70" s="208"/>
      <c r="S70" s="208"/>
      <c r="T70" s="208"/>
      <c r="U70" s="208"/>
      <c r="V70" s="208"/>
      <c r="W70" s="208"/>
      <c r="X70" s="208"/>
      <c r="Y70" s="339"/>
    </row>
    <row r="71" spans="1:25">
      <c r="A71" s="339"/>
      <c r="B71" s="209" t="s">
        <v>521</v>
      </c>
      <c r="C71" s="355" t="s">
        <v>522</v>
      </c>
      <c r="D71" s="356"/>
      <c r="E71" s="207"/>
      <c r="F71" s="208"/>
      <c r="G71" s="208"/>
      <c r="H71" s="208"/>
      <c r="I71" s="208"/>
      <c r="J71" s="208"/>
      <c r="K71" s="208"/>
      <c r="L71" s="208"/>
      <c r="M71" s="208"/>
      <c r="N71" s="208"/>
      <c r="O71" s="208"/>
      <c r="P71" s="208"/>
      <c r="Q71" s="208"/>
      <c r="R71" s="208"/>
      <c r="S71" s="208"/>
      <c r="T71" s="208"/>
      <c r="U71" s="208"/>
      <c r="V71" s="208"/>
      <c r="W71" s="208"/>
      <c r="X71" s="208"/>
      <c r="Y71" s="339"/>
    </row>
    <row r="72" spans="1:25">
      <c r="A72" s="339"/>
      <c r="B72" s="210" t="s">
        <v>523</v>
      </c>
      <c r="C72" s="347" t="s">
        <v>524</v>
      </c>
      <c r="D72" s="348"/>
      <c r="E72" s="207"/>
      <c r="F72" s="208"/>
      <c r="G72" s="208"/>
      <c r="H72" s="208"/>
      <c r="I72" s="208"/>
      <c r="J72" s="208"/>
      <c r="K72" s="208"/>
      <c r="L72" s="208"/>
      <c r="M72" s="208"/>
      <c r="N72" s="208"/>
      <c r="O72" s="208"/>
      <c r="P72" s="208"/>
      <c r="Q72" s="208"/>
      <c r="R72" s="208"/>
      <c r="S72" s="208"/>
      <c r="T72" s="208"/>
      <c r="U72" s="208"/>
      <c r="V72" s="208"/>
      <c r="W72" s="208"/>
      <c r="X72" s="208"/>
      <c r="Y72" s="339"/>
    </row>
    <row r="73" spans="1:25">
      <c r="A73" s="339"/>
      <c r="B73" s="210" t="s">
        <v>525</v>
      </c>
      <c r="C73" s="341" t="s">
        <v>526</v>
      </c>
      <c r="D73" s="342"/>
      <c r="E73" s="191"/>
      <c r="F73" s="191"/>
      <c r="G73" s="191"/>
      <c r="H73" s="191"/>
      <c r="I73" s="191"/>
      <c r="J73" s="191"/>
      <c r="K73" s="191"/>
      <c r="L73" s="191"/>
      <c r="M73" s="191"/>
      <c r="N73" s="191"/>
      <c r="O73" s="191"/>
      <c r="P73" s="191"/>
      <c r="Q73" s="191"/>
      <c r="R73" s="191"/>
      <c r="S73" s="191"/>
      <c r="T73" s="191"/>
      <c r="U73" s="191"/>
      <c r="V73" s="191"/>
      <c r="W73" s="191"/>
      <c r="X73" s="191"/>
      <c r="Y73" s="339"/>
    </row>
    <row r="74" spans="1:25">
      <c r="A74" s="339"/>
      <c r="B74" s="211" t="s">
        <v>527</v>
      </c>
      <c r="C74" s="341" t="s">
        <v>528</v>
      </c>
      <c r="D74" s="342"/>
      <c r="E74" s="191"/>
      <c r="F74" s="191"/>
      <c r="G74" s="191"/>
      <c r="H74" s="191"/>
      <c r="I74" s="191"/>
      <c r="J74" s="191"/>
      <c r="K74" s="191"/>
      <c r="L74" s="191"/>
      <c r="M74" s="191"/>
      <c r="N74" s="191"/>
      <c r="O74" s="191"/>
      <c r="P74" s="191"/>
      <c r="Q74" s="191"/>
      <c r="R74" s="191"/>
      <c r="S74" s="191"/>
      <c r="T74" s="191"/>
      <c r="U74" s="191"/>
      <c r="V74" s="191"/>
      <c r="W74" s="191"/>
      <c r="X74" s="191"/>
      <c r="Y74" s="339"/>
    </row>
    <row r="75" spans="1:25">
      <c r="A75" s="339"/>
      <c r="B75" s="210" t="s">
        <v>529</v>
      </c>
      <c r="C75" s="341" t="s">
        <v>530</v>
      </c>
      <c r="D75" s="342"/>
      <c r="E75" s="191"/>
      <c r="F75" s="191"/>
      <c r="G75" s="191"/>
      <c r="H75" s="191"/>
      <c r="I75" s="191"/>
      <c r="J75" s="191"/>
      <c r="K75" s="191"/>
      <c r="L75" s="191"/>
      <c r="M75" s="191"/>
      <c r="N75" s="191"/>
      <c r="O75" s="191"/>
      <c r="P75" s="191"/>
      <c r="Q75" s="191"/>
      <c r="R75" s="191"/>
      <c r="S75" s="191"/>
      <c r="T75" s="191"/>
      <c r="U75" s="191"/>
      <c r="V75" s="191"/>
      <c r="W75" s="191"/>
      <c r="X75" s="191"/>
      <c r="Y75" s="339"/>
    </row>
    <row r="76" spans="1:25">
      <c r="A76" s="339"/>
      <c r="B76" s="210" t="s">
        <v>531</v>
      </c>
      <c r="C76" s="341" t="s">
        <v>532</v>
      </c>
      <c r="D76" s="342"/>
      <c r="E76" s="191"/>
      <c r="F76" s="191"/>
      <c r="G76" s="191"/>
      <c r="H76" s="191"/>
      <c r="I76" s="191"/>
      <c r="J76" s="191"/>
      <c r="K76" s="191"/>
      <c r="L76" s="191"/>
      <c r="M76" s="191"/>
      <c r="N76" s="191"/>
      <c r="O76" s="191"/>
      <c r="P76" s="191"/>
      <c r="Q76" s="191"/>
      <c r="R76" s="191"/>
      <c r="S76" s="191"/>
      <c r="T76" s="191"/>
      <c r="U76" s="191"/>
      <c r="V76" s="191"/>
      <c r="W76" s="191"/>
      <c r="X76" s="191"/>
      <c r="Y76" s="339"/>
    </row>
    <row r="77" spans="1:25">
      <c r="A77" s="339"/>
      <c r="B77" s="198" t="s">
        <v>384</v>
      </c>
      <c r="C77" s="338" t="s">
        <v>533</v>
      </c>
      <c r="D77" s="338"/>
      <c r="E77" s="191"/>
      <c r="F77" s="191"/>
      <c r="G77" s="191"/>
      <c r="H77" s="191"/>
      <c r="I77" s="191"/>
      <c r="J77" s="191"/>
      <c r="K77" s="191"/>
      <c r="L77" s="191"/>
      <c r="M77" s="191"/>
      <c r="N77" s="191"/>
      <c r="O77" s="191"/>
      <c r="P77" s="191"/>
      <c r="Q77" s="191"/>
      <c r="R77" s="191"/>
      <c r="S77" s="191"/>
      <c r="T77" s="191"/>
      <c r="U77" s="191"/>
      <c r="V77" s="191"/>
      <c r="W77" s="191"/>
      <c r="X77" s="191"/>
      <c r="Y77" s="339"/>
    </row>
    <row r="78" spans="1:25">
      <c r="A78" s="339"/>
      <c r="B78" s="198">
        <v>5</v>
      </c>
      <c r="C78" s="347" t="s">
        <v>534</v>
      </c>
      <c r="D78" s="348"/>
      <c r="E78" s="191"/>
      <c r="F78" s="191"/>
      <c r="G78" s="191"/>
      <c r="H78" s="191"/>
      <c r="I78" s="191"/>
      <c r="J78" s="191"/>
      <c r="K78" s="191"/>
      <c r="L78" s="191"/>
      <c r="M78" s="191"/>
      <c r="N78" s="191"/>
      <c r="O78" s="191"/>
      <c r="P78" s="191"/>
      <c r="Q78" s="191"/>
      <c r="R78" s="191"/>
      <c r="S78" s="191"/>
      <c r="T78" s="191"/>
      <c r="U78" s="191"/>
      <c r="V78" s="191"/>
      <c r="W78" s="191"/>
      <c r="X78" s="191"/>
      <c r="Y78" s="339"/>
    </row>
    <row r="79" spans="1:25">
      <c r="A79" s="339"/>
      <c r="B79" s="198" t="s">
        <v>535</v>
      </c>
      <c r="C79" s="347" t="s">
        <v>536</v>
      </c>
      <c r="D79" s="348"/>
      <c r="E79" s="191"/>
      <c r="F79" s="191"/>
      <c r="G79" s="191"/>
      <c r="H79" s="191"/>
      <c r="I79" s="191"/>
      <c r="J79" s="191"/>
      <c r="K79" s="191"/>
      <c r="L79" s="191"/>
      <c r="M79" s="191"/>
      <c r="N79" s="191"/>
      <c r="O79" s="191"/>
      <c r="P79" s="191"/>
      <c r="Q79" s="191"/>
      <c r="R79" s="191"/>
      <c r="S79" s="191"/>
      <c r="T79" s="191"/>
      <c r="U79" s="191"/>
      <c r="V79" s="191"/>
      <c r="W79" s="191"/>
      <c r="X79" s="191"/>
      <c r="Y79" s="339"/>
    </row>
    <row r="80" spans="1:25">
      <c r="A80" s="339"/>
      <c r="B80" s="198" t="s">
        <v>537</v>
      </c>
      <c r="C80" s="347" t="s">
        <v>538</v>
      </c>
      <c r="D80" s="348"/>
      <c r="E80" s="191"/>
      <c r="F80" s="191"/>
      <c r="G80" s="191"/>
      <c r="H80" s="191"/>
      <c r="I80" s="191"/>
      <c r="J80" s="191"/>
      <c r="K80" s="191"/>
      <c r="L80" s="191"/>
      <c r="M80" s="191"/>
      <c r="N80" s="191"/>
      <c r="O80" s="191"/>
      <c r="P80" s="191"/>
      <c r="Q80" s="191"/>
      <c r="R80" s="191"/>
      <c r="S80" s="191"/>
      <c r="T80" s="191"/>
      <c r="U80" s="191"/>
      <c r="V80" s="191"/>
      <c r="W80" s="191"/>
      <c r="X80" s="191"/>
      <c r="Y80" s="339"/>
    </row>
    <row r="81" spans="1:25">
      <c r="A81" s="339"/>
      <c r="B81" s="198" t="s">
        <v>285</v>
      </c>
      <c r="C81" s="347" t="s">
        <v>492</v>
      </c>
      <c r="D81" s="348"/>
      <c r="E81" s="191"/>
      <c r="F81" s="191"/>
      <c r="G81" s="191"/>
      <c r="H81" s="191"/>
      <c r="I81" s="191"/>
      <c r="J81" s="191"/>
      <c r="K81" s="191"/>
      <c r="L81" s="191"/>
      <c r="M81" s="191"/>
      <c r="N81" s="191"/>
      <c r="O81" s="191"/>
      <c r="P81" s="191"/>
      <c r="Q81" s="191"/>
      <c r="R81" s="191"/>
      <c r="S81" s="191"/>
      <c r="T81" s="191"/>
      <c r="U81" s="191"/>
      <c r="V81" s="191"/>
      <c r="W81" s="191"/>
      <c r="X81" s="191"/>
      <c r="Y81" s="339"/>
    </row>
    <row r="82" spans="1:25">
      <c r="A82" s="339"/>
      <c r="B82" s="198" t="s">
        <v>293</v>
      </c>
      <c r="C82" s="347" t="s">
        <v>539</v>
      </c>
      <c r="D82" s="348"/>
      <c r="E82" s="191"/>
      <c r="F82" s="191"/>
      <c r="G82" s="191"/>
      <c r="H82" s="191"/>
      <c r="I82" s="191"/>
      <c r="J82" s="191"/>
      <c r="K82" s="191"/>
      <c r="L82" s="191"/>
      <c r="M82" s="191"/>
      <c r="N82" s="191"/>
      <c r="O82" s="191"/>
      <c r="P82" s="191"/>
      <c r="Q82" s="191"/>
      <c r="R82" s="191"/>
      <c r="S82" s="191"/>
      <c r="T82" s="191"/>
      <c r="U82" s="191"/>
      <c r="V82" s="191"/>
      <c r="W82" s="191"/>
      <c r="X82" s="191"/>
      <c r="Y82" s="339"/>
    </row>
    <row r="83" spans="1:25">
      <c r="A83" s="339"/>
      <c r="B83" s="198" t="s">
        <v>294</v>
      </c>
      <c r="C83" s="347" t="s">
        <v>540</v>
      </c>
      <c r="D83" s="348"/>
      <c r="E83" s="191"/>
      <c r="F83" s="191"/>
      <c r="G83" s="191"/>
      <c r="H83" s="191"/>
      <c r="I83" s="191"/>
      <c r="J83" s="191"/>
      <c r="K83" s="191"/>
      <c r="L83" s="191"/>
      <c r="M83" s="191"/>
      <c r="N83" s="191"/>
      <c r="O83" s="191"/>
      <c r="P83" s="191"/>
      <c r="Q83" s="191"/>
      <c r="R83" s="191"/>
      <c r="S83" s="191"/>
      <c r="T83" s="191"/>
      <c r="U83" s="191"/>
      <c r="V83" s="191"/>
      <c r="W83" s="191"/>
      <c r="X83" s="191"/>
      <c r="Y83" s="339"/>
    </row>
    <row r="84" spans="1:25" ht="13.8" thickBot="1">
      <c r="A84" s="339"/>
      <c r="B84" s="198" t="s">
        <v>295</v>
      </c>
      <c r="C84" s="349" t="s">
        <v>541</v>
      </c>
      <c r="D84" s="350"/>
      <c r="E84" s="191"/>
      <c r="F84" s="191"/>
      <c r="G84" s="191"/>
      <c r="H84" s="191"/>
      <c r="I84" s="191"/>
      <c r="J84" s="191"/>
      <c r="K84" s="191"/>
      <c r="L84" s="191"/>
      <c r="M84" s="191"/>
      <c r="N84" s="191"/>
      <c r="O84" s="191"/>
      <c r="P84" s="191"/>
      <c r="Q84" s="191"/>
      <c r="R84" s="191"/>
      <c r="S84" s="191"/>
      <c r="T84" s="191"/>
      <c r="U84" s="191"/>
      <c r="V84" s="191"/>
      <c r="W84" s="191"/>
      <c r="X84" s="191"/>
      <c r="Y84" s="339"/>
    </row>
    <row r="85" spans="1:25" ht="13.8" thickBot="1">
      <c r="A85" s="339"/>
      <c r="B85" s="205"/>
      <c r="C85" s="345" t="s">
        <v>113</v>
      </c>
      <c r="D85" s="346"/>
      <c r="E85" s="206" t="str">
        <f>IF(COUNTIF(E54,"C")+SUMPRODUCT(ISTEXT(E51:E53)*1)+SUMPRODUCT(ISTEXT(E55:E58)*1)+MIN(2,ROUNDDOWN(SUMPRODUCT(ISTEXT(E60:E62)*1)/3,0)+ROUNDDOWN(SUMPRODUCT(ISTEXT(E63:E65)*1)/3,0)+ROUNDDOWN(SUMPRODUCT(ISTEXT(E66:E68)*1)/3,0)+ROUNDDOWN(SUMPRODUCT(ISTEXT(E69:E70)*1)/2, 0)+ROUNDDOWN(SUMPRODUCT(ISTEXT(E71:E76)*1)/6, 0)+SUMPRODUCT(ISTEXT(E77)*1))+SUMPRODUCT(ISTEXT(E78:E84)*1) =17, "C",IF(COUNTIF(E54,"C")+SUMPRODUCT(ISTEXT(E51:E53)*1)+SUMPRODUCT(ISTEXT(E55:E58)*1)+MIN(2,ROUNDDOWN(SUMPRODUCT(ISTEXT(E60:E62)*1)/3,0)+ROUNDDOWN(SUMPRODUCT(ISTEXT(E63:E65)*1)/3,0)+ROUNDDOWN(SUMPRODUCT(ISTEXT(E66:E68)*1)/3,0)+ROUNDDOWN(SUMPRODUCT(ISTEXT(E69:E70)*1)/2, 0)+ROUNDDOWN(SUMPRODUCT(ISTEXT(E71:E76)*1)/6, 0)+SUMPRODUCT(ISTEXT(E77)*1))+SUMPRODUCT(ISTEXT(E78:E84)*1)&gt;0, (COUNTIF(E54,"C")+SUMPRODUCT(ISTEXT(E51:E53)*1)+SUMPRODUCT(ISTEXT(E55:E58)*1)+MIN(2,ROUNDDOWN(SUMPRODUCT(ISTEXT(E60:E62)*1)/3,0)+ROUNDDOWN(SUMPRODUCT(ISTEXT(E63:E65)*1)/3,0)+ROUNDDOWN(SUMPRODUCT(ISTEXT(E66:E68)*1)/3,0)+ROUNDDOWN(SUMPRODUCT(ISTEXT(E69:E70)*1)/2, 0)+ROUNDDOWN(SUMPRODUCT(ISTEXT(E71:E76)*1)/6, 0)+SUMPRODUCT(ISTEXT(E77)*1))+SUMPRODUCT(ISTEXT(E78:E84)*1))/17*100, ""))</f>
        <v/>
      </c>
      <c r="F85" s="206" t="str">
        <f t="shared" ref="F85:X85" si="2">IF(COUNTIF(F54,"C")+SUMPRODUCT(ISTEXT(F51:F53)*1)+SUMPRODUCT(ISTEXT(F73:F84)*1)&gt;10, "C", IF(COUNTIF(F54,"C")+SUMPRODUCT(ISTEXT(F51:F53)*1)+SUMPRODUCT(ISTEXT(F73:F84)*1)&gt;0, (COUNTIF(F54,"C")+SUMPRODUCT(ISTEXT(F51:F53)*1)+SUMPRODUCT(ISTEXT(F73:F84)*1))/11*100, ""))</f>
        <v/>
      </c>
      <c r="G85" s="206" t="str">
        <f t="shared" si="2"/>
        <v/>
      </c>
      <c r="H85" s="206" t="str">
        <f t="shared" si="2"/>
        <v/>
      </c>
      <c r="I85" s="206" t="str">
        <f t="shared" si="2"/>
        <v/>
      </c>
      <c r="J85" s="206" t="str">
        <f t="shared" si="2"/>
        <v/>
      </c>
      <c r="K85" s="206" t="str">
        <f t="shared" si="2"/>
        <v/>
      </c>
      <c r="L85" s="206" t="str">
        <f t="shared" si="2"/>
        <v/>
      </c>
      <c r="M85" s="206" t="str">
        <f t="shared" si="2"/>
        <v/>
      </c>
      <c r="N85" s="206" t="str">
        <f t="shared" si="2"/>
        <v/>
      </c>
      <c r="O85" s="206" t="str">
        <f t="shared" si="2"/>
        <v/>
      </c>
      <c r="P85" s="206" t="str">
        <f t="shared" si="2"/>
        <v/>
      </c>
      <c r="Q85" s="206" t="str">
        <f t="shared" si="2"/>
        <v/>
      </c>
      <c r="R85" s="206" t="str">
        <f t="shared" si="2"/>
        <v/>
      </c>
      <c r="S85" s="206" t="str">
        <f t="shared" si="2"/>
        <v/>
      </c>
      <c r="T85" s="206" t="str">
        <f t="shared" si="2"/>
        <v/>
      </c>
      <c r="U85" s="206" t="str">
        <f t="shared" si="2"/>
        <v/>
      </c>
      <c r="V85" s="206" t="str">
        <f t="shared" si="2"/>
        <v/>
      </c>
      <c r="W85" s="206" t="str">
        <f t="shared" si="2"/>
        <v/>
      </c>
      <c r="X85" s="206" t="str">
        <f t="shared" si="2"/>
        <v/>
      </c>
      <c r="Y85" s="339"/>
    </row>
    <row r="86" spans="1:25" ht="22.5" customHeight="1">
      <c r="A86" s="339"/>
      <c r="C86" s="351" t="s">
        <v>542</v>
      </c>
      <c r="D86" s="351"/>
      <c r="E86" s="353"/>
      <c r="F86" s="354"/>
      <c r="G86" s="354"/>
      <c r="H86" s="354"/>
      <c r="I86" s="354"/>
      <c r="J86" s="354"/>
      <c r="K86" s="354"/>
      <c r="L86" s="354"/>
      <c r="M86" s="354"/>
      <c r="N86" s="354"/>
      <c r="O86" s="354"/>
      <c r="P86" s="354"/>
      <c r="Q86" s="354"/>
      <c r="R86" s="354"/>
      <c r="S86" s="354"/>
      <c r="T86" s="354"/>
      <c r="U86" s="354"/>
      <c r="V86" s="354"/>
      <c r="W86" s="354"/>
      <c r="X86" s="354"/>
      <c r="Y86" s="339"/>
    </row>
    <row r="87" spans="1:25">
      <c r="A87" s="339"/>
      <c r="B87" s="198" t="s">
        <v>297</v>
      </c>
      <c r="C87" s="344" t="s">
        <v>543</v>
      </c>
      <c r="D87" s="344"/>
      <c r="E87" s="191"/>
      <c r="F87" s="191"/>
      <c r="G87" s="191"/>
      <c r="H87" s="191"/>
      <c r="I87" s="191"/>
      <c r="J87" s="191"/>
      <c r="K87" s="191"/>
      <c r="L87" s="191"/>
      <c r="M87" s="191"/>
      <c r="N87" s="191"/>
      <c r="O87" s="191"/>
      <c r="P87" s="191"/>
      <c r="Q87" s="191"/>
      <c r="R87" s="191"/>
      <c r="S87" s="191"/>
      <c r="T87" s="191"/>
      <c r="U87" s="191"/>
      <c r="V87" s="191"/>
      <c r="W87" s="191"/>
      <c r="X87" s="191"/>
      <c r="Y87" s="339"/>
    </row>
    <row r="88" spans="1:25">
      <c r="A88" s="339"/>
      <c r="B88" s="198" t="s">
        <v>298</v>
      </c>
      <c r="C88" s="341" t="s">
        <v>434</v>
      </c>
      <c r="D88" s="342"/>
      <c r="E88" s="191"/>
      <c r="F88" s="191"/>
      <c r="G88" s="191"/>
      <c r="H88" s="191"/>
      <c r="I88" s="191"/>
      <c r="J88" s="191"/>
      <c r="K88" s="191"/>
      <c r="L88" s="191"/>
      <c r="M88" s="191"/>
      <c r="N88" s="191"/>
      <c r="O88" s="191"/>
      <c r="P88" s="191"/>
      <c r="Q88" s="191"/>
      <c r="R88" s="191"/>
      <c r="S88" s="191"/>
      <c r="T88" s="191"/>
      <c r="U88" s="191"/>
      <c r="V88" s="191"/>
      <c r="W88" s="191"/>
      <c r="X88" s="191"/>
      <c r="Y88" s="339"/>
    </row>
    <row r="89" spans="1:25">
      <c r="A89" s="339"/>
      <c r="B89" s="198" t="s">
        <v>309</v>
      </c>
      <c r="C89" s="341" t="s">
        <v>435</v>
      </c>
      <c r="D89" s="342"/>
      <c r="E89" s="191"/>
      <c r="F89" s="191"/>
      <c r="G89" s="191"/>
      <c r="H89" s="191"/>
      <c r="I89" s="191"/>
      <c r="J89" s="191"/>
      <c r="K89" s="191"/>
      <c r="L89" s="191"/>
      <c r="M89" s="191"/>
      <c r="N89" s="191"/>
      <c r="O89" s="191"/>
      <c r="P89" s="191"/>
      <c r="Q89" s="191"/>
      <c r="R89" s="191"/>
      <c r="S89" s="191"/>
      <c r="T89" s="191"/>
      <c r="U89" s="191"/>
      <c r="V89" s="191"/>
      <c r="W89" s="191"/>
      <c r="X89" s="191"/>
      <c r="Y89" s="339"/>
    </row>
    <row r="90" spans="1:25">
      <c r="A90" s="339"/>
      <c r="B90" s="198">
        <v>2</v>
      </c>
      <c r="C90" s="344" t="s">
        <v>436</v>
      </c>
      <c r="D90" s="344"/>
      <c r="E90" s="204" t="str">
        <f>IF(OR(Electives!E25="C", Electives!E57="C", Electives!E96="C", Electives!E118="C"), "C", "")</f>
        <v/>
      </c>
      <c r="F90" s="204" t="str">
        <f>IF(OR(Electives!F25="C", Electives!F57="C", Electives!F96="C", Electives!F118="C"), "C", "")</f>
        <v/>
      </c>
      <c r="G90" s="204" t="str">
        <f>IF(OR(Electives!G25="C", Electives!G57="C", Electives!G96="C", Electives!G118="C"), "C", "")</f>
        <v/>
      </c>
      <c r="H90" s="204" t="str">
        <f>IF(OR(Electives!H25="C", Electives!H57="C", Electives!H96="C", Electives!H118="C"), "C", "")</f>
        <v/>
      </c>
      <c r="I90" s="204" t="str">
        <f>IF(OR(Electives!I25="C", Electives!I57="C", Electives!I96="C", Electives!I118="C"), "C", "")</f>
        <v/>
      </c>
      <c r="J90" s="204" t="str">
        <f>IF(OR(Electives!J25="C", Electives!J57="C", Electives!J96="C", Electives!J118="C"), "C", "")</f>
        <v/>
      </c>
      <c r="K90" s="204" t="str">
        <f>IF(OR(Electives!K25="C", Electives!K57="C", Electives!K96="C", Electives!K118="C"), "C", "")</f>
        <v/>
      </c>
      <c r="L90" s="204" t="str">
        <f>IF(OR(Electives!L25="C", Electives!L57="C", Electives!L96="C", Electives!L118="C"), "C", "")</f>
        <v/>
      </c>
      <c r="M90" s="204" t="str">
        <f>IF(OR(Electives!M25="C", Electives!M57="C", Electives!M96="C", Electives!M118="C"), "C", "")</f>
        <v/>
      </c>
      <c r="N90" s="204" t="str">
        <f>IF(OR(Electives!N25="C", Electives!N57="C", Electives!N96="C", Electives!N118="C"), "C", "")</f>
        <v/>
      </c>
      <c r="O90" s="204" t="str">
        <f>IF(OR(Electives!O25="C", Electives!O57="C", Electives!O96="C", Electives!O118="C"), "C", "")</f>
        <v/>
      </c>
      <c r="P90" s="204" t="str">
        <f>IF(OR(Electives!P25="C", Electives!P57="C", Electives!P96="C", Electives!P118="C"), "C", "")</f>
        <v/>
      </c>
      <c r="Q90" s="204" t="str">
        <f>IF(OR(Electives!Q25="C", Electives!Q57="C", Electives!Q96="C", Electives!Q118="C"), "C", "")</f>
        <v/>
      </c>
      <c r="R90" s="204" t="str">
        <f>IF(OR(Electives!R25="C", Electives!R57="C", Electives!R96="C", Electives!R118="C"), "C", "")</f>
        <v/>
      </c>
      <c r="S90" s="204" t="str">
        <f>IF(OR(Electives!S25="C", Electives!S57="C", Electives!S96="C", Electives!S118="C"), "C", "")</f>
        <v/>
      </c>
      <c r="T90" s="204" t="str">
        <f>IF(OR(Electives!T25="C", Electives!T57="C", Electives!T96="C", Electives!T118="C"), "C", "")</f>
        <v/>
      </c>
      <c r="U90" s="204" t="str">
        <f>IF(OR(Electives!U25="C", Electives!U57="C", Electives!U96="C", Electives!U118="C"), "C", "")</f>
        <v/>
      </c>
      <c r="V90" s="204" t="str">
        <f>IF(OR(Electives!V25="C", Electives!V57="C", Electives!V96="C", Electives!V118="C"), "C", "")</f>
        <v/>
      </c>
      <c r="W90" s="204" t="str">
        <f>IF(OR(Electives!W25="C", Electives!W57="C", Electives!W96="C", Electives!W118="C"), "C", "")</f>
        <v/>
      </c>
      <c r="X90" s="204" t="str">
        <f>IF(OR(Electives!X25="C", Electives!X57="C", Electives!X96="C", Electives!X118="C"), "C", "")</f>
        <v/>
      </c>
      <c r="Y90" s="339"/>
    </row>
    <row r="91" spans="1:25">
      <c r="A91" s="339"/>
      <c r="B91" s="198">
        <v>3</v>
      </c>
      <c r="C91" s="347" t="s">
        <v>500</v>
      </c>
      <c r="D91" s="348"/>
      <c r="E91" s="204"/>
      <c r="F91" s="204"/>
      <c r="G91" s="204"/>
      <c r="H91" s="204"/>
      <c r="I91" s="204"/>
      <c r="J91" s="204"/>
      <c r="K91" s="204"/>
      <c r="L91" s="204"/>
      <c r="M91" s="204"/>
      <c r="N91" s="204"/>
      <c r="O91" s="204"/>
      <c r="P91" s="204"/>
      <c r="Q91" s="204"/>
      <c r="R91" s="204"/>
      <c r="S91" s="204"/>
      <c r="T91" s="204"/>
      <c r="U91" s="204"/>
      <c r="V91" s="204"/>
      <c r="W91" s="204"/>
      <c r="X91" s="204"/>
      <c r="Y91" s="339"/>
    </row>
    <row r="92" spans="1:25">
      <c r="A92" s="339"/>
      <c r="B92" s="198" t="s">
        <v>447</v>
      </c>
      <c r="C92" s="349" t="s">
        <v>544</v>
      </c>
      <c r="D92" s="350"/>
      <c r="E92" s="207"/>
      <c r="F92" s="208"/>
      <c r="G92" s="208"/>
      <c r="H92" s="208"/>
      <c r="I92" s="208"/>
      <c r="J92" s="208"/>
      <c r="K92" s="208"/>
      <c r="L92" s="208"/>
      <c r="M92" s="208"/>
      <c r="N92" s="208"/>
      <c r="O92" s="208"/>
      <c r="P92" s="208"/>
      <c r="Q92" s="208"/>
      <c r="R92" s="208"/>
      <c r="S92" s="208"/>
      <c r="T92" s="208"/>
      <c r="U92" s="208"/>
      <c r="V92" s="208"/>
      <c r="W92" s="208"/>
      <c r="X92" s="208"/>
      <c r="Y92" s="339"/>
    </row>
    <row r="93" spans="1:25">
      <c r="A93" s="339"/>
      <c r="B93" s="198" t="s">
        <v>449</v>
      </c>
      <c r="C93" s="347" t="s">
        <v>545</v>
      </c>
      <c r="D93" s="348"/>
      <c r="E93" s="207"/>
      <c r="F93" s="208"/>
      <c r="G93" s="208"/>
      <c r="H93" s="208"/>
      <c r="I93" s="208"/>
      <c r="J93" s="208"/>
      <c r="K93" s="208"/>
      <c r="L93" s="208"/>
      <c r="M93" s="208"/>
      <c r="N93" s="208"/>
      <c r="O93" s="208"/>
      <c r="P93" s="208"/>
      <c r="Q93" s="208"/>
      <c r="R93" s="208"/>
      <c r="S93" s="208"/>
      <c r="T93" s="208"/>
      <c r="U93" s="208"/>
      <c r="V93" s="208"/>
      <c r="W93" s="208"/>
      <c r="X93" s="208"/>
      <c r="Y93" s="339"/>
    </row>
    <row r="94" spans="1:25">
      <c r="A94" s="339"/>
      <c r="B94" s="198" t="s">
        <v>451</v>
      </c>
      <c r="C94" s="347" t="s">
        <v>546</v>
      </c>
      <c r="D94" s="348"/>
      <c r="E94" s="207"/>
      <c r="F94" s="208"/>
      <c r="G94" s="208"/>
      <c r="H94" s="208"/>
      <c r="I94" s="208"/>
      <c r="J94" s="208"/>
      <c r="K94" s="208"/>
      <c r="L94" s="208"/>
      <c r="M94" s="208"/>
      <c r="N94" s="208"/>
      <c r="O94" s="208"/>
      <c r="P94" s="208"/>
      <c r="Q94" s="208"/>
      <c r="R94" s="208"/>
      <c r="S94" s="208"/>
      <c r="T94" s="208"/>
      <c r="U94" s="208"/>
      <c r="V94" s="208"/>
      <c r="W94" s="208"/>
      <c r="X94" s="208"/>
      <c r="Y94" s="339"/>
    </row>
    <row r="95" spans="1:25">
      <c r="A95" s="339"/>
      <c r="B95" s="198" t="s">
        <v>457</v>
      </c>
      <c r="C95" s="347" t="s">
        <v>547</v>
      </c>
      <c r="D95" s="348"/>
      <c r="E95" s="207"/>
      <c r="F95" s="208"/>
      <c r="G95" s="208"/>
      <c r="H95" s="208"/>
      <c r="I95" s="208"/>
      <c r="J95" s="208"/>
      <c r="K95" s="208"/>
      <c r="L95" s="208"/>
      <c r="M95" s="208"/>
      <c r="N95" s="208"/>
      <c r="O95" s="208"/>
      <c r="P95" s="208"/>
      <c r="Q95" s="208"/>
      <c r="R95" s="208"/>
      <c r="S95" s="208"/>
      <c r="T95" s="208"/>
      <c r="U95" s="208"/>
      <c r="V95" s="208"/>
      <c r="W95" s="208"/>
      <c r="X95" s="208"/>
      <c r="Y95" s="339"/>
    </row>
    <row r="96" spans="1:25">
      <c r="A96" s="339"/>
      <c r="B96" s="198" t="s">
        <v>459</v>
      </c>
      <c r="C96" s="347" t="s">
        <v>548</v>
      </c>
      <c r="D96" s="348"/>
      <c r="E96" s="207"/>
      <c r="F96" s="208"/>
      <c r="G96" s="208"/>
      <c r="H96" s="208"/>
      <c r="I96" s="208"/>
      <c r="J96" s="208"/>
      <c r="K96" s="208"/>
      <c r="L96" s="208"/>
      <c r="M96" s="208"/>
      <c r="N96" s="208"/>
      <c r="O96" s="208"/>
      <c r="P96" s="208"/>
      <c r="Q96" s="208"/>
      <c r="R96" s="208"/>
      <c r="S96" s="208"/>
      <c r="T96" s="208"/>
      <c r="U96" s="208"/>
      <c r="V96" s="208"/>
      <c r="W96" s="208"/>
      <c r="X96" s="208"/>
      <c r="Y96" s="339"/>
    </row>
    <row r="97" spans="1:25">
      <c r="A97" s="339"/>
      <c r="B97" s="198" t="s">
        <v>461</v>
      </c>
      <c r="C97" s="347" t="s">
        <v>546</v>
      </c>
      <c r="D97" s="348"/>
      <c r="E97" s="207"/>
      <c r="F97" s="208"/>
      <c r="G97" s="208"/>
      <c r="H97" s="208"/>
      <c r="I97" s="208"/>
      <c r="J97" s="208"/>
      <c r="K97" s="208"/>
      <c r="L97" s="208"/>
      <c r="M97" s="208"/>
      <c r="N97" s="208"/>
      <c r="O97" s="208"/>
      <c r="P97" s="208"/>
      <c r="Q97" s="208"/>
      <c r="R97" s="208"/>
      <c r="S97" s="208"/>
      <c r="T97" s="208"/>
      <c r="U97" s="208"/>
      <c r="V97" s="208"/>
      <c r="W97" s="208"/>
      <c r="X97" s="208"/>
      <c r="Y97" s="339"/>
    </row>
    <row r="98" spans="1:25">
      <c r="A98" s="339"/>
      <c r="B98" s="198" t="s">
        <v>465</v>
      </c>
      <c r="C98" s="347" t="s">
        <v>549</v>
      </c>
      <c r="D98" s="348"/>
      <c r="E98" s="207"/>
      <c r="F98" s="208"/>
      <c r="G98" s="208"/>
      <c r="H98" s="208"/>
      <c r="I98" s="208"/>
      <c r="J98" s="208"/>
      <c r="K98" s="208"/>
      <c r="L98" s="208"/>
      <c r="M98" s="208"/>
      <c r="N98" s="208"/>
      <c r="O98" s="208"/>
      <c r="P98" s="208"/>
      <c r="Q98" s="208"/>
      <c r="R98" s="208"/>
      <c r="S98" s="208"/>
      <c r="T98" s="208"/>
      <c r="U98" s="208"/>
      <c r="V98" s="208"/>
      <c r="W98" s="208"/>
      <c r="X98" s="208"/>
      <c r="Y98" s="339"/>
    </row>
    <row r="99" spans="1:25">
      <c r="A99" s="339"/>
      <c r="B99" s="198" t="s">
        <v>467</v>
      </c>
      <c r="C99" s="347" t="s">
        <v>550</v>
      </c>
      <c r="D99" s="348"/>
      <c r="E99" s="207"/>
      <c r="F99" s="208"/>
      <c r="G99" s="208"/>
      <c r="H99" s="208"/>
      <c r="I99" s="208"/>
      <c r="J99" s="208"/>
      <c r="K99" s="208"/>
      <c r="L99" s="208"/>
      <c r="M99" s="208"/>
      <c r="N99" s="208"/>
      <c r="O99" s="208"/>
      <c r="P99" s="208"/>
      <c r="Q99" s="208"/>
      <c r="R99" s="208"/>
      <c r="S99" s="208"/>
      <c r="T99" s="208"/>
      <c r="U99" s="208"/>
      <c r="V99" s="208"/>
      <c r="W99" s="208"/>
      <c r="X99" s="208"/>
      <c r="Y99" s="339"/>
    </row>
    <row r="100" spans="1:25">
      <c r="A100" s="339"/>
      <c r="B100" s="198" t="s">
        <v>469</v>
      </c>
      <c r="C100" s="347" t="s">
        <v>551</v>
      </c>
      <c r="D100" s="348"/>
      <c r="E100" s="207"/>
      <c r="F100" s="208"/>
      <c r="G100" s="208"/>
      <c r="H100" s="208"/>
      <c r="I100" s="208"/>
      <c r="J100" s="208"/>
      <c r="K100" s="208"/>
      <c r="L100" s="208"/>
      <c r="M100" s="208"/>
      <c r="N100" s="208"/>
      <c r="O100" s="208"/>
      <c r="P100" s="208"/>
      <c r="Q100" s="208"/>
      <c r="R100" s="208"/>
      <c r="S100" s="208"/>
      <c r="T100" s="208"/>
      <c r="U100" s="208"/>
      <c r="V100" s="208"/>
      <c r="W100" s="208"/>
      <c r="X100" s="208"/>
      <c r="Y100" s="339"/>
    </row>
    <row r="101" spans="1:25">
      <c r="A101" s="339"/>
      <c r="B101" s="198" t="s">
        <v>552</v>
      </c>
      <c r="C101" s="347" t="s">
        <v>553</v>
      </c>
      <c r="D101" s="348"/>
      <c r="E101" s="208"/>
      <c r="F101" s="208"/>
      <c r="G101" s="208"/>
      <c r="H101" s="208"/>
      <c r="I101" s="208"/>
      <c r="J101" s="208"/>
      <c r="K101" s="208"/>
      <c r="L101" s="208"/>
      <c r="M101" s="208"/>
      <c r="N101" s="208"/>
      <c r="O101" s="208"/>
      <c r="P101" s="208"/>
      <c r="Q101" s="208"/>
      <c r="R101" s="208"/>
      <c r="S101" s="208"/>
      <c r="T101" s="208"/>
      <c r="U101" s="208"/>
      <c r="V101" s="208"/>
      <c r="W101" s="208"/>
      <c r="X101" s="208"/>
      <c r="Y101" s="339"/>
    </row>
    <row r="102" spans="1:25">
      <c r="A102" s="339"/>
      <c r="B102" s="198" t="s">
        <v>473</v>
      </c>
      <c r="C102" s="347" t="s">
        <v>554</v>
      </c>
      <c r="D102" s="348"/>
      <c r="E102" s="207"/>
      <c r="F102" s="208"/>
      <c r="G102" s="208"/>
      <c r="H102" s="208"/>
      <c r="I102" s="208"/>
      <c r="J102" s="208"/>
      <c r="K102" s="208"/>
      <c r="L102" s="208"/>
      <c r="M102" s="208"/>
      <c r="N102" s="208"/>
      <c r="O102" s="208"/>
      <c r="P102" s="208"/>
      <c r="Q102" s="208"/>
      <c r="R102" s="208"/>
      <c r="S102" s="208"/>
      <c r="T102" s="208"/>
      <c r="U102" s="208"/>
      <c r="V102" s="208"/>
      <c r="W102" s="208"/>
      <c r="X102" s="208"/>
      <c r="Y102" s="339"/>
    </row>
    <row r="103" spans="1:25">
      <c r="A103" s="339"/>
      <c r="B103" s="209" t="s">
        <v>475</v>
      </c>
      <c r="C103" s="355" t="s">
        <v>555</v>
      </c>
      <c r="D103" s="356"/>
      <c r="E103" s="207"/>
      <c r="F103" s="208"/>
      <c r="G103" s="208"/>
      <c r="H103" s="208"/>
      <c r="I103" s="208"/>
      <c r="J103" s="208"/>
      <c r="K103" s="208"/>
      <c r="L103" s="208"/>
      <c r="M103" s="208"/>
      <c r="N103" s="208"/>
      <c r="O103" s="208"/>
      <c r="P103" s="208"/>
      <c r="Q103" s="208"/>
      <c r="R103" s="208"/>
      <c r="S103" s="208"/>
      <c r="T103" s="208"/>
      <c r="U103" s="208"/>
      <c r="V103" s="208"/>
      <c r="W103" s="208"/>
      <c r="X103" s="208"/>
      <c r="Y103" s="339"/>
    </row>
    <row r="104" spans="1:25">
      <c r="A104" s="339"/>
      <c r="B104" s="211" t="s">
        <v>556</v>
      </c>
      <c r="C104" s="347" t="s">
        <v>557</v>
      </c>
      <c r="D104" s="348"/>
      <c r="E104" s="207"/>
      <c r="F104" s="208"/>
      <c r="G104" s="208"/>
      <c r="H104" s="208"/>
      <c r="I104" s="208"/>
      <c r="J104" s="208"/>
      <c r="K104" s="208"/>
      <c r="L104" s="208"/>
      <c r="M104" s="208"/>
      <c r="N104" s="208"/>
      <c r="O104" s="208"/>
      <c r="P104" s="208"/>
      <c r="Q104" s="208"/>
      <c r="R104" s="208"/>
      <c r="S104" s="208"/>
      <c r="T104" s="208"/>
      <c r="U104" s="208"/>
      <c r="V104" s="208"/>
      <c r="W104" s="208"/>
      <c r="X104" s="208"/>
      <c r="Y104" s="339"/>
    </row>
    <row r="105" spans="1:25">
      <c r="A105" s="339"/>
      <c r="B105" s="210" t="s">
        <v>558</v>
      </c>
      <c r="C105" s="341" t="s">
        <v>559</v>
      </c>
      <c r="D105" s="342"/>
      <c r="E105" s="191"/>
      <c r="F105" s="191"/>
      <c r="G105" s="191"/>
      <c r="H105" s="191"/>
      <c r="I105" s="191"/>
      <c r="J105" s="191"/>
      <c r="K105" s="191"/>
      <c r="L105" s="191"/>
      <c r="M105" s="191"/>
      <c r="N105" s="191"/>
      <c r="O105" s="191"/>
      <c r="P105" s="191"/>
      <c r="Q105" s="191"/>
      <c r="R105" s="191"/>
      <c r="S105" s="191"/>
      <c r="T105" s="191"/>
      <c r="U105" s="191"/>
      <c r="V105" s="191"/>
      <c r="W105" s="191"/>
      <c r="X105" s="191"/>
      <c r="Y105" s="339"/>
    </row>
    <row r="106" spans="1:25">
      <c r="A106" s="339"/>
      <c r="B106" s="211" t="s">
        <v>560</v>
      </c>
      <c r="C106" s="341" t="s">
        <v>561</v>
      </c>
      <c r="D106" s="342"/>
      <c r="E106" s="191"/>
      <c r="F106" s="191"/>
      <c r="G106" s="191"/>
      <c r="H106" s="191"/>
      <c r="I106" s="191"/>
      <c r="J106" s="191"/>
      <c r="K106" s="191"/>
      <c r="L106" s="191"/>
      <c r="M106" s="191"/>
      <c r="N106" s="191"/>
      <c r="O106" s="191"/>
      <c r="P106" s="191"/>
      <c r="Q106" s="191"/>
      <c r="R106" s="191"/>
      <c r="S106" s="191"/>
      <c r="T106" s="191"/>
      <c r="U106" s="191"/>
      <c r="V106" s="191"/>
      <c r="W106" s="191"/>
      <c r="X106" s="191"/>
      <c r="Y106" s="339"/>
    </row>
    <row r="107" spans="1:25">
      <c r="A107" s="339"/>
      <c r="B107" s="210">
        <v>4</v>
      </c>
      <c r="C107" s="341" t="s">
        <v>487</v>
      </c>
      <c r="D107" s="342"/>
      <c r="E107" s="204"/>
      <c r="F107" s="204"/>
      <c r="G107" s="204"/>
      <c r="H107" s="204"/>
      <c r="I107" s="204"/>
      <c r="J107" s="204"/>
      <c r="K107" s="204"/>
      <c r="L107" s="204"/>
      <c r="M107" s="204"/>
      <c r="N107" s="204"/>
      <c r="O107" s="204"/>
      <c r="P107" s="204"/>
      <c r="Q107" s="204"/>
      <c r="R107" s="204"/>
      <c r="S107" s="204"/>
      <c r="T107" s="204"/>
      <c r="U107" s="204"/>
      <c r="V107" s="204"/>
      <c r="W107" s="204"/>
      <c r="X107" s="204"/>
      <c r="Y107" s="339"/>
    </row>
    <row r="108" spans="1:25">
      <c r="A108" s="339"/>
      <c r="B108" s="210" t="s">
        <v>291</v>
      </c>
      <c r="C108" s="341" t="s">
        <v>562</v>
      </c>
      <c r="D108" s="341"/>
      <c r="E108" s="191"/>
      <c r="F108" s="191"/>
      <c r="G108" s="191"/>
      <c r="H108" s="191"/>
      <c r="I108" s="191"/>
      <c r="J108" s="191"/>
      <c r="K108" s="191"/>
      <c r="L108" s="191"/>
      <c r="M108" s="191"/>
      <c r="N108" s="191"/>
      <c r="O108" s="191"/>
      <c r="P108" s="191"/>
      <c r="Q108" s="191"/>
      <c r="R108" s="191"/>
      <c r="S108" s="191"/>
      <c r="T108" s="191"/>
      <c r="U108" s="191"/>
      <c r="V108" s="191"/>
      <c r="W108" s="191"/>
      <c r="X108" s="191"/>
      <c r="Y108" s="339"/>
    </row>
    <row r="109" spans="1:25">
      <c r="A109" s="339"/>
      <c r="B109" s="198" t="s">
        <v>489</v>
      </c>
      <c r="C109" s="338" t="s">
        <v>441</v>
      </c>
      <c r="D109" s="338"/>
      <c r="E109" s="191"/>
      <c r="F109" s="191"/>
      <c r="G109" s="191"/>
      <c r="H109" s="191"/>
      <c r="I109" s="191"/>
      <c r="J109" s="191"/>
      <c r="K109" s="191"/>
      <c r="L109" s="191"/>
      <c r="M109" s="191"/>
      <c r="N109" s="191"/>
      <c r="O109" s="191"/>
      <c r="P109" s="191"/>
      <c r="Q109" s="191"/>
      <c r="R109" s="191"/>
      <c r="S109" s="191"/>
      <c r="T109" s="191"/>
      <c r="U109" s="191"/>
      <c r="V109" s="191"/>
      <c r="W109" s="191"/>
      <c r="X109" s="191"/>
      <c r="Y109" s="339"/>
    </row>
    <row r="110" spans="1:25">
      <c r="A110" s="339"/>
      <c r="B110" s="198" t="s">
        <v>491</v>
      </c>
      <c r="C110" s="347" t="s">
        <v>546</v>
      </c>
      <c r="D110" s="348"/>
      <c r="E110" s="191"/>
      <c r="F110" s="191"/>
      <c r="G110" s="191"/>
      <c r="H110" s="191"/>
      <c r="I110" s="191"/>
      <c r="J110" s="191"/>
      <c r="K110" s="191"/>
      <c r="L110" s="191"/>
      <c r="M110" s="191"/>
      <c r="N110" s="191"/>
      <c r="O110" s="191"/>
      <c r="P110" s="191"/>
      <c r="Q110" s="191"/>
      <c r="R110" s="191"/>
      <c r="S110" s="191"/>
      <c r="T110" s="191"/>
      <c r="U110" s="191"/>
      <c r="V110" s="191"/>
      <c r="W110" s="191"/>
      <c r="X110" s="191"/>
      <c r="Y110" s="339"/>
    </row>
    <row r="111" spans="1:25">
      <c r="A111" s="339"/>
      <c r="B111" s="198" t="s">
        <v>292</v>
      </c>
      <c r="C111" s="347" t="s">
        <v>563</v>
      </c>
      <c r="D111" s="348"/>
      <c r="E111" s="191"/>
      <c r="F111" s="191"/>
      <c r="G111" s="191"/>
      <c r="H111" s="191"/>
      <c r="I111" s="191"/>
      <c r="J111" s="191"/>
      <c r="K111" s="191"/>
      <c r="L111" s="191"/>
      <c r="M111" s="191"/>
      <c r="N111" s="191"/>
      <c r="O111" s="191"/>
      <c r="P111" s="191"/>
      <c r="Q111" s="191"/>
      <c r="R111" s="191"/>
      <c r="S111" s="191"/>
      <c r="T111" s="191"/>
      <c r="U111" s="191"/>
      <c r="V111" s="191"/>
      <c r="W111" s="191"/>
      <c r="X111" s="191"/>
      <c r="Y111" s="339"/>
    </row>
    <row r="112" spans="1:25" ht="13.8" thickBot="1">
      <c r="A112" s="339"/>
      <c r="B112" s="198">
        <v>5</v>
      </c>
      <c r="C112" s="347" t="s">
        <v>564</v>
      </c>
      <c r="D112" s="348"/>
      <c r="E112" s="191"/>
      <c r="F112" s="191"/>
      <c r="G112" s="191"/>
      <c r="H112" s="191"/>
      <c r="I112" s="191"/>
      <c r="J112" s="191"/>
      <c r="K112" s="191"/>
      <c r="L112" s="191"/>
      <c r="M112" s="191"/>
      <c r="N112" s="191"/>
      <c r="O112" s="191"/>
      <c r="P112" s="191"/>
      <c r="Q112" s="191"/>
      <c r="R112" s="191"/>
      <c r="S112" s="191"/>
      <c r="T112" s="191"/>
      <c r="U112" s="191"/>
      <c r="V112" s="191"/>
      <c r="W112" s="191"/>
      <c r="X112" s="191"/>
      <c r="Y112" s="339"/>
    </row>
    <row r="113" spans="1:25" ht="13.8" thickBot="1">
      <c r="A113" s="339"/>
      <c r="B113" s="205"/>
      <c r="C113" s="345" t="s">
        <v>113</v>
      </c>
      <c r="D113" s="346"/>
      <c r="E113" s="206" t="str">
        <f>IF(COUNTIF(E90,"C")+SUMPRODUCT(ISTEXT(E87:E89)*1)+MIN(2,ROUNDDOWN(SUMPRODUCT(ISTEXT(E92:E94)*1)/3,0)+ROUNDDOWN(SUMPRODUCT(ISTEXT(E95:E97)*1)/3,0)+ROUNDDOWN(SUMPRODUCT(ISTEXT(E98:E101)*1)/3,0)+ROUNDDOWN(SUMPRODUCT(ISTEXT(E102:E103)*1)/2,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 =8, "C",IF(COUNTIF(E90,"C")+SUMPRODUCT(ISTEXT(E87:E89)*1)+MIN(2,ROUNDDOWN(SUMPRODUCT(ISTEXT(E92:E94)*1)/3,0)+ROUNDDOWN(SUMPRODUCT(ISTEXT(E95:E97)*1)/3,0)+ROUNDDOWN(SUMPRODUCT(ISTEXT(E98:E101)*1)/3,0)+ROUNDDOWN(SUMPRODUCT(ISTEXT(E102:E103)*1)/2,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SUMPRODUCT(ISTEXT(E111)*1))&gt;0, (COUNTIF(E90,"C")+SUMPRODUCT(ISTEXT(E87:E89)*1)+MIN(2,ROUNDDOWN(SUMPRODUCT(ISTEXT(E92:E94)*1)/3,0)+ROUNDDOWN(SUMPRODUCT(ISTEXT(E95:E97)*1)/3,0)+ROUNDDOWN(SUMPRODUCT(ISTEXT(E98:E101)*1)/3,0)+ROUNDDOWN(SUMPRODUCT(ISTEXT(E102:E103)*1)/2,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SUMPRODUCT(ISTEXT(E111)*1)))/8*100, ""))</f>
        <v/>
      </c>
      <c r="F113" s="206" t="str">
        <f t="shared" ref="F113:X113" si="3">IF(COUNTIF(F90,"C")+SUMPRODUCT(ISTEXT(F87:F89)*1)+MIN(2,ROUNDDOWN(SUMPRODUCT(ISTEXT(F92:F94)*1)/3,0)+ROUNDDOWN(SUMPRODUCT(ISTEXT(F95:F97)*1)/3,0)+ROUNDDOWN(SUMPRODUCT(ISTEXT(F98:F101)*1)/3,0)+ROUNDDOWN(SUMPRODUCT(ISTEXT(F102:F103)*1)/2,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 =8, "C",IF(COUNTIF(F90,"C")+SUMPRODUCT(ISTEXT(F87:F89)*1)+MIN(2,ROUNDDOWN(SUMPRODUCT(ISTEXT(F92:F94)*1)/3,0)+ROUNDDOWN(SUMPRODUCT(ISTEXT(F95:F97)*1)/3,0)+ROUNDDOWN(SUMPRODUCT(ISTEXT(F98:F101)*1)/3,0)+ROUNDDOWN(SUMPRODUCT(ISTEXT(F102:F103)*1)/2,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SUMPRODUCT(ISTEXT(F111)*1))&gt;0, (COUNTIF(F90,"C")+SUMPRODUCT(ISTEXT(F87:F89)*1)+MIN(2,ROUNDDOWN(SUMPRODUCT(ISTEXT(F92:F94)*1)/3,0)+ROUNDDOWN(SUMPRODUCT(ISTEXT(F95:F97)*1)/3,0)+ROUNDDOWN(SUMPRODUCT(ISTEXT(F98:F101)*1)/3,0)+ROUNDDOWN(SUMPRODUCT(ISTEXT(F102:F103)*1)/2,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SUMPRODUCT(ISTEXT(F111)*1)))/8*100, ""))</f>
        <v/>
      </c>
      <c r="G113" s="206" t="str">
        <f t="shared" si="3"/>
        <v/>
      </c>
      <c r="H113" s="206" t="str">
        <f t="shared" si="3"/>
        <v/>
      </c>
      <c r="I113" s="206" t="str">
        <f t="shared" si="3"/>
        <v/>
      </c>
      <c r="J113" s="206" t="str">
        <f t="shared" si="3"/>
        <v/>
      </c>
      <c r="K113" s="206" t="str">
        <f t="shared" si="3"/>
        <v/>
      </c>
      <c r="L113" s="206" t="str">
        <f t="shared" si="3"/>
        <v/>
      </c>
      <c r="M113" s="206" t="str">
        <f t="shared" si="3"/>
        <v/>
      </c>
      <c r="N113" s="206" t="str">
        <f t="shared" si="3"/>
        <v/>
      </c>
      <c r="O113" s="206" t="str">
        <f t="shared" si="3"/>
        <v/>
      </c>
      <c r="P113" s="206" t="str">
        <f t="shared" si="3"/>
        <v/>
      </c>
      <c r="Q113" s="206" t="str">
        <f t="shared" si="3"/>
        <v/>
      </c>
      <c r="R113" s="206" t="str">
        <f t="shared" si="3"/>
        <v/>
      </c>
      <c r="S113" s="206" t="str">
        <f t="shared" si="3"/>
        <v/>
      </c>
      <c r="T113" s="206" t="str">
        <f t="shared" si="3"/>
        <v/>
      </c>
      <c r="U113" s="206" t="str">
        <f t="shared" si="3"/>
        <v/>
      </c>
      <c r="V113" s="206" t="str">
        <f t="shared" si="3"/>
        <v/>
      </c>
      <c r="W113" s="206" t="str">
        <f t="shared" si="3"/>
        <v/>
      </c>
      <c r="X113" s="206" t="str">
        <f t="shared" si="3"/>
        <v/>
      </c>
      <c r="Y113" s="339"/>
    </row>
    <row r="114" spans="1:25" ht="22.5" customHeight="1">
      <c r="A114" s="339"/>
      <c r="C114" s="351" t="s">
        <v>565</v>
      </c>
      <c r="D114" s="351"/>
      <c r="E114" s="353"/>
      <c r="F114" s="354"/>
      <c r="G114" s="354"/>
      <c r="H114" s="354"/>
      <c r="I114" s="354"/>
      <c r="J114" s="354"/>
      <c r="K114" s="354"/>
      <c r="L114" s="354"/>
      <c r="M114" s="354"/>
      <c r="N114" s="354"/>
      <c r="O114" s="354"/>
      <c r="P114" s="354"/>
      <c r="Q114" s="354"/>
      <c r="R114" s="354"/>
      <c r="S114" s="354"/>
      <c r="T114" s="354"/>
      <c r="U114" s="354"/>
      <c r="V114" s="354"/>
      <c r="W114" s="354"/>
      <c r="X114" s="354"/>
      <c r="Y114" s="339"/>
    </row>
    <row r="115" spans="1:25">
      <c r="A115" s="339"/>
      <c r="B115" s="198" t="s">
        <v>297</v>
      </c>
      <c r="C115" s="341" t="s">
        <v>566</v>
      </c>
      <c r="D115" s="341"/>
      <c r="E115" s="191"/>
      <c r="F115" s="191"/>
      <c r="G115" s="191"/>
      <c r="H115" s="191"/>
      <c r="I115" s="191"/>
      <c r="J115" s="191"/>
      <c r="K115" s="191"/>
      <c r="L115" s="191"/>
      <c r="M115" s="191"/>
      <c r="N115" s="191"/>
      <c r="O115" s="191"/>
      <c r="P115" s="191"/>
      <c r="Q115" s="191"/>
      <c r="R115" s="191"/>
      <c r="S115" s="191"/>
      <c r="T115" s="191"/>
      <c r="U115" s="191"/>
      <c r="V115" s="191"/>
      <c r="W115" s="191"/>
      <c r="X115" s="191"/>
      <c r="Y115" s="339"/>
    </row>
    <row r="116" spans="1:25">
      <c r="A116" s="339"/>
      <c r="B116" s="198" t="s">
        <v>298</v>
      </c>
      <c r="C116" s="341" t="s">
        <v>434</v>
      </c>
      <c r="D116" s="342"/>
      <c r="E116" s="191"/>
      <c r="F116" s="191"/>
      <c r="G116" s="191"/>
      <c r="H116" s="191"/>
      <c r="I116" s="191"/>
      <c r="J116" s="191"/>
      <c r="K116" s="191"/>
      <c r="L116" s="191"/>
      <c r="M116" s="191"/>
      <c r="N116" s="191"/>
      <c r="O116" s="191"/>
      <c r="P116" s="191"/>
      <c r="Q116" s="191"/>
      <c r="R116" s="191"/>
      <c r="S116" s="191"/>
      <c r="T116" s="191"/>
      <c r="U116" s="191"/>
      <c r="V116" s="191"/>
      <c r="W116" s="191"/>
      <c r="X116" s="191"/>
      <c r="Y116" s="339"/>
    </row>
    <row r="117" spans="1:25">
      <c r="A117" s="339"/>
      <c r="B117" s="198" t="s">
        <v>309</v>
      </c>
      <c r="C117" s="341" t="s">
        <v>435</v>
      </c>
      <c r="D117" s="342"/>
      <c r="E117" s="191"/>
      <c r="F117" s="191"/>
      <c r="G117" s="191"/>
      <c r="H117" s="191"/>
      <c r="I117" s="191"/>
      <c r="J117" s="191"/>
      <c r="K117" s="191"/>
      <c r="L117" s="191"/>
      <c r="M117" s="191"/>
      <c r="N117" s="191"/>
      <c r="O117" s="191"/>
      <c r="P117" s="191"/>
      <c r="Q117" s="191"/>
      <c r="R117" s="191"/>
      <c r="S117" s="191"/>
      <c r="T117" s="191"/>
      <c r="U117" s="191"/>
      <c r="V117" s="191"/>
      <c r="W117" s="191"/>
      <c r="X117" s="191"/>
      <c r="Y117" s="339"/>
    </row>
    <row r="118" spans="1:25">
      <c r="A118" s="339"/>
      <c r="B118" s="198">
        <v>2</v>
      </c>
      <c r="C118" s="341" t="s">
        <v>436</v>
      </c>
      <c r="D118" s="341"/>
      <c r="E118" s="204" t="str">
        <f>IF(OR(Electives!E88="C", Electives!E118="C"), "C", "")</f>
        <v/>
      </c>
      <c r="F118" s="204" t="str">
        <f>IF(OR(Electives!F88="C", Electives!F118="C"), "C", "")</f>
        <v/>
      </c>
      <c r="G118" s="204" t="str">
        <f>IF(OR(Electives!G88="C", Electives!G118="C"), "C", "")</f>
        <v/>
      </c>
      <c r="H118" s="204" t="str">
        <f>IF(OR(Electives!H88="C", Electives!H118="C"), "C", "")</f>
        <v/>
      </c>
      <c r="I118" s="204" t="str">
        <f>IF(OR(Electives!I88="C", Electives!I118="C"), "C", "")</f>
        <v/>
      </c>
      <c r="J118" s="204" t="str">
        <f>IF(OR(Electives!J88="C", Electives!J118="C"), "C", "")</f>
        <v/>
      </c>
      <c r="K118" s="204" t="str">
        <f>IF(OR(Electives!K88="C", Electives!K118="C"), "C", "")</f>
        <v/>
      </c>
      <c r="L118" s="204" t="str">
        <f>IF(OR(Electives!L88="C", Electives!L118="C"), "C", "")</f>
        <v/>
      </c>
      <c r="M118" s="204" t="str">
        <f>IF(OR(Electives!M88="C", Electives!M118="C"), "C", "")</f>
        <v/>
      </c>
      <c r="N118" s="204" t="str">
        <f>IF(OR(Electives!N88="C", Electives!N118="C"), "C", "")</f>
        <v/>
      </c>
      <c r="O118" s="204" t="str">
        <f>IF(OR(Electives!O88="C", Electives!O118="C"), "C", "")</f>
        <v/>
      </c>
      <c r="P118" s="204" t="str">
        <f>IF(OR(Electives!P88="C", Electives!P118="C"), "C", "")</f>
        <v/>
      </c>
      <c r="Q118" s="204" t="str">
        <f>IF(OR(Electives!Q88="C", Electives!Q118="C"), "C", "")</f>
        <v/>
      </c>
      <c r="R118" s="204" t="str">
        <f>IF(OR(Electives!R88="C", Electives!R118="C"), "C", "")</f>
        <v/>
      </c>
      <c r="S118" s="204" t="str">
        <f>IF(OR(Electives!S88="C", Electives!S118="C"), "C", "")</f>
        <v/>
      </c>
      <c r="T118" s="204" t="str">
        <f>IF(OR(Electives!T88="C", Electives!T118="C"), "C", "")</f>
        <v/>
      </c>
      <c r="U118" s="204" t="str">
        <f>IF(OR(Electives!U88="C", Electives!U118="C"), "C", "")</f>
        <v/>
      </c>
      <c r="V118" s="204" t="str">
        <f>IF(OR(Electives!V88="C", Electives!V118="C"), "C", "")</f>
        <v/>
      </c>
      <c r="W118" s="204" t="str">
        <f>IF(OR(Electives!W88="C", Electives!W118="C"), "C", "")</f>
        <v/>
      </c>
      <c r="X118" s="204" t="str">
        <f>IF(OR(Electives!X88="C", Electives!X118="C"), "C", "")</f>
        <v/>
      </c>
      <c r="Y118" s="339"/>
    </row>
    <row r="119" spans="1:25">
      <c r="A119" s="339"/>
      <c r="B119" s="198" t="s">
        <v>289</v>
      </c>
      <c r="C119" s="341" t="s">
        <v>567</v>
      </c>
      <c r="D119" s="341"/>
      <c r="E119" s="191"/>
      <c r="F119" s="191"/>
      <c r="G119" s="191"/>
      <c r="H119" s="191"/>
      <c r="I119" s="191"/>
      <c r="J119" s="191"/>
      <c r="K119" s="191"/>
      <c r="L119" s="191"/>
      <c r="M119" s="191"/>
      <c r="N119" s="191"/>
      <c r="O119" s="191"/>
      <c r="P119" s="191"/>
      <c r="Q119" s="191"/>
      <c r="R119" s="191"/>
      <c r="S119" s="191"/>
      <c r="T119" s="191"/>
      <c r="U119" s="191"/>
      <c r="V119" s="191"/>
      <c r="W119" s="191"/>
      <c r="X119" s="191"/>
      <c r="Y119" s="339"/>
    </row>
    <row r="120" spans="1:25">
      <c r="A120" s="339"/>
      <c r="B120" s="198" t="s">
        <v>457</v>
      </c>
      <c r="C120" s="341" t="s">
        <v>568</v>
      </c>
      <c r="D120" s="341"/>
      <c r="E120" s="191"/>
      <c r="F120" s="191"/>
      <c r="G120" s="191"/>
      <c r="H120" s="191"/>
      <c r="I120" s="191"/>
      <c r="J120" s="191"/>
      <c r="K120" s="191"/>
      <c r="L120" s="191"/>
      <c r="M120" s="191"/>
      <c r="N120" s="191"/>
      <c r="O120" s="191"/>
      <c r="P120" s="191"/>
      <c r="Q120" s="191"/>
      <c r="R120" s="191"/>
      <c r="S120" s="191"/>
      <c r="T120" s="191"/>
      <c r="U120" s="191"/>
      <c r="V120" s="191"/>
      <c r="W120" s="191"/>
      <c r="X120" s="191"/>
      <c r="Y120" s="339"/>
    </row>
    <row r="121" spans="1:25">
      <c r="A121" s="339"/>
      <c r="B121" s="198" t="s">
        <v>459</v>
      </c>
      <c r="C121" s="341" t="s">
        <v>569</v>
      </c>
      <c r="D121" s="341"/>
      <c r="E121" s="191"/>
      <c r="F121" s="191"/>
      <c r="G121" s="191"/>
      <c r="H121" s="191"/>
      <c r="I121" s="191"/>
      <c r="J121" s="191"/>
      <c r="K121" s="191"/>
      <c r="L121" s="191"/>
      <c r="M121" s="191"/>
      <c r="N121" s="191"/>
      <c r="O121" s="191"/>
      <c r="P121" s="191"/>
      <c r="Q121" s="191"/>
      <c r="R121" s="191"/>
      <c r="S121" s="191"/>
      <c r="T121" s="191"/>
      <c r="U121" s="191"/>
      <c r="V121" s="191"/>
      <c r="W121" s="191"/>
      <c r="X121" s="191"/>
      <c r="Y121" s="339"/>
    </row>
    <row r="122" spans="1:25">
      <c r="A122" s="339"/>
      <c r="B122" s="198" t="s">
        <v>461</v>
      </c>
      <c r="C122" s="341" t="s">
        <v>570</v>
      </c>
      <c r="D122" s="341"/>
      <c r="E122" s="191"/>
      <c r="F122" s="191"/>
      <c r="G122" s="191"/>
      <c r="H122" s="191"/>
      <c r="I122" s="191"/>
      <c r="J122" s="191"/>
      <c r="K122" s="191"/>
      <c r="L122" s="191"/>
      <c r="M122" s="191"/>
      <c r="N122" s="191"/>
      <c r="O122" s="191"/>
      <c r="P122" s="191"/>
      <c r="Q122" s="191"/>
      <c r="R122" s="191"/>
      <c r="S122" s="191"/>
      <c r="T122" s="191"/>
      <c r="U122" s="191"/>
      <c r="V122" s="191"/>
      <c r="W122" s="191"/>
      <c r="X122" s="191"/>
      <c r="Y122" s="339"/>
    </row>
    <row r="123" spans="1:25">
      <c r="A123" s="339"/>
      <c r="B123" s="198" t="s">
        <v>463</v>
      </c>
      <c r="C123" s="341" t="s">
        <v>571</v>
      </c>
      <c r="D123" s="341"/>
      <c r="E123" s="191"/>
      <c r="F123" s="191"/>
      <c r="G123" s="191"/>
      <c r="H123" s="191"/>
      <c r="I123" s="191"/>
      <c r="J123" s="191"/>
      <c r="K123" s="191"/>
      <c r="L123" s="191"/>
      <c r="M123" s="191"/>
      <c r="N123" s="191"/>
      <c r="O123" s="191"/>
      <c r="P123" s="191"/>
      <c r="Q123" s="191"/>
      <c r="R123" s="191"/>
      <c r="S123" s="191"/>
      <c r="T123" s="191"/>
      <c r="U123" s="191"/>
      <c r="V123" s="191"/>
      <c r="W123" s="191"/>
      <c r="X123" s="191"/>
      <c r="Y123" s="339"/>
    </row>
    <row r="124" spans="1:25">
      <c r="A124" s="339"/>
      <c r="B124" s="198" t="s">
        <v>572</v>
      </c>
      <c r="C124" s="341" t="s">
        <v>573</v>
      </c>
      <c r="D124" s="341"/>
      <c r="E124" s="191"/>
      <c r="F124" s="191"/>
      <c r="G124" s="191"/>
      <c r="H124" s="191"/>
      <c r="I124" s="191"/>
      <c r="J124" s="191"/>
      <c r="K124" s="191"/>
      <c r="L124" s="191"/>
      <c r="M124" s="191"/>
      <c r="N124" s="191"/>
      <c r="O124" s="191"/>
      <c r="P124" s="191"/>
      <c r="Q124" s="191"/>
      <c r="R124" s="191"/>
      <c r="S124" s="191"/>
      <c r="T124" s="191"/>
      <c r="U124" s="191"/>
      <c r="V124" s="191"/>
      <c r="W124" s="191"/>
      <c r="X124" s="191"/>
      <c r="Y124" s="339"/>
    </row>
    <row r="125" spans="1:25">
      <c r="A125" s="339"/>
      <c r="B125" s="198" t="s">
        <v>317</v>
      </c>
      <c r="C125" s="341" t="s">
        <v>564</v>
      </c>
      <c r="D125" s="341"/>
      <c r="E125" s="191"/>
      <c r="F125" s="191"/>
      <c r="G125" s="191"/>
      <c r="H125" s="191"/>
      <c r="I125" s="191"/>
      <c r="J125" s="191"/>
      <c r="K125" s="191"/>
      <c r="L125" s="191"/>
      <c r="M125" s="191"/>
      <c r="N125" s="191"/>
      <c r="O125" s="191"/>
      <c r="P125" s="191"/>
      <c r="Q125" s="191"/>
      <c r="R125" s="191"/>
      <c r="S125" s="191"/>
      <c r="T125" s="191"/>
      <c r="U125" s="191"/>
      <c r="V125" s="191"/>
      <c r="W125" s="191"/>
      <c r="X125" s="191"/>
      <c r="Y125" s="339"/>
    </row>
    <row r="126" spans="1:25">
      <c r="A126" s="339"/>
      <c r="B126" s="198">
        <v>4</v>
      </c>
      <c r="C126" s="341" t="s">
        <v>574</v>
      </c>
      <c r="D126" s="341"/>
      <c r="E126" s="191"/>
      <c r="F126" s="191"/>
      <c r="G126" s="191"/>
      <c r="H126" s="191"/>
      <c r="I126" s="191"/>
      <c r="J126" s="191"/>
      <c r="K126" s="191"/>
      <c r="L126" s="191"/>
      <c r="M126" s="191"/>
      <c r="N126" s="191"/>
      <c r="O126" s="191"/>
      <c r="P126" s="191"/>
      <c r="Q126" s="191"/>
      <c r="R126" s="191"/>
      <c r="S126" s="191"/>
      <c r="T126" s="191"/>
      <c r="U126" s="191"/>
      <c r="V126" s="191"/>
      <c r="W126" s="191"/>
      <c r="X126" s="191"/>
      <c r="Y126" s="339"/>
    </row>
    <row r="127" spans="1:25">
      <c r="A127" s="339"/>
      <c r="B127" s="198" t="s">
        <v>489</v>
      </c>
      <c r="C127" s="341" t="s">
        <v>575</v>
      </c>
      <c r="D127" s="341"/>
      <c r="E127" s="191"/>
      <c r="F127" s="191"/>
      <c r="G127" s="191"/>
      <c r="H127" s="191"/>
      <c r="I127" s="191"/>
      <c r="J127" s="191"/>
      <c r="K127" s="191"/>
      <c r="L127" s="191"/>
      <c r="M127" s="191"/>
      <c r="N127" s="191"/>
      <c r="O127" s="191"/>
      <c r="P127" s="191"/>
      <c r="Q127" s="191"/>
      <c r="R127" s="191"/>
      <c r="S127" s="191"/>
      <c r="T127" s="191"/>
      <c r="U127" s="191"/>
      <c r="V127" s="191"/>
      <c r="W127" s="191"/>
      <c r="X127" s="191"/>
      <c r="Y127" s="339"/>
    </row>
    <row r="128" spans="1:25">
      <c r="A128" s="339"/>
      <c r="B128" s="198" t="s">
        <v>491</v>
      </c>
      <c r="C128" s="341" t="s">
        <v>576</v>
      </c>
      <c r="D128" s="341"/>
      <c r="E128" s="191"/>
      <c r="F128" s="191"/>
      <c r="G128" s="191"/>
      <c r="H128" s="191"/>
      <c r="I128" s="191"/>
      <c r="J128" s="191"/>
      <c r="K128" s="191"/>
      <c r="L128" s="191"/>
      <c r="M128" s="191"/>
      <c r="N128" s="191"/>
      <c r="O128" s="191"/>
      <c r="P128" s="191"/>
      <c r="Q128" s="191"/>
      <c r="R128" s="191"/>
      <c r="S128" s="191"/>
      <c r="T128" s="191"/>
      <c r="U128" s="191"/>
      <c r="V128" s="191"/>
      <c r="W128" s="191"/>
      <c r="X128" s="191"/>
      <c r="Y128" s="339"/>
    </row>
    <row r="129" spans="1:25">
      <c r="A129" s="339"/>
      <c r="B129" s="198" t="s">
        <v>292</v>
      </c>
      <c r="C129" s="341" t="s">
        <v>492</v>
      </c>
      <c r="D129" s="341"/>
      <c r="E129" s="191"/>
      <c r="F129" s="191"/>
      <c r="G129" s="191"/>
      <c r="H129" s="191"/>
      <c r="I129" s="191"/>
      <c r="J129" s="191"/>
      <c r="K129" s="191"/>
      <c r="L129" s="191"/>
      <c r="M129" s="191"/>
      <c r="N129" s="191"/>
      <c r="O129" s="191"/>
      <c r="P129" s="191"/>
      <c r="Q129" s="191"/>
      <c r="R129" s="191"/>
      <c r="S129" s="191"/>
      <c r="T129" s="191"/>
      <c r="U129" s="191"/>
      <c r="V129" s="191"/>
      <c r="W129" s="191"/>
      <c r="X129" s="191"/>
      <c r="Y129" s="339"/>
    </row>
    <row r="130" spans="1:25" ht="13.8" thickBot="1">
      <c r="A130" s="339"/>
      <c r="B130" s="198">
        <v>5</v>
      </c>
      <c r="C130" s="341" t="s">
        <v>577</v>
      </c>
      <c r="D130" s="341"/>
      <c r="E130" s="191"/>
      <c r="F130" s="191"/>
      <c r="G130" s="191"/>
      <c r="H130" s="191"/>
      <c r="I130" s="191"/>
      <c r="J130" s="191"/>
      <c r="K130" s="191"/>
      <c r="L130" s="191"/>
      <c r="M130" s="191"/>
      <c r="N130" s="191"/>
      <c r="O130" s="191"/>
      <c r="P130" s="191"/>
      <c r="Q130" s="191"/>
      <c r="R130" s="191"/>
      <c r="S130" s="191"/>
      <c r="T130" s="191"/>
      <c r="U130" s="191"/>
      <c r="V130" s="191"/>
      <c r="W130" s="191"/>
      <c r="X130" s="191"/>
      <c r="Y130" s="339"/>
    </row>
    <row r="131" spans="1:25" ht="13.8" thickBot="1">
      <c r="A131" s="339"/>
      <c r="C131" s="345" t="s">
        <v>113</v>
      </c>
      <c r="D131" s="346"/>
      <c r="E131" s="206" t="str">
        <f>IF(SUMPRODUCT(ISTEXT(E115:E117)*1)+COUNTIF(E118,"C")+SUMPRODUCT(ISTEXT(E119:E130)*1)=16, "C", IF(SUMPRODUCT(ISTEXT(E115:E117)*1)+COUNTIF(E118,"C")+SUMPRODUCT(ISTEXT(E119:E130)*1)&gt;0, (SUMPRODUCT(ISTEXT(E115:E117)*1)+COUNTIF(E118,"C")+SUMPRODUCT(ISTEXT(E119:E130)*1))/16*100, ""))</f>
        <v/>
      </c>
      <c r="F131" s="206" t="str">
        <f t="shared" ref="F131:X131" si="4">IF(SUMPRODUCT(ISTEXT(F115:F117)*1)+COUNTIF(F118,"C")+SUMPRODUCT(ISTEXT(F119:F130)*1)=16, "C", IF(SUMPRODUCT(ISTEXT(F115:F117)*1)+COUNTIF(F118,"C")+SUMPRODUCT(ISTEXT(F119:F130)*1)&gt;0, (SUMPRODUCT(ISTEXT(F115:F117)*1)+COUNTIF(F118,"C")+SUMPRODUCT(ISTEXT(F119:F130)*1))/16*100, ""))</f>
        <v/>
      </c>
      <c r="G131" s="206" t="str">
        <f t="shared" si="4"/>
        <v/>
      </c>
      <c r="H131" s="206" t="str">
        <f t="shared" si="4"/>
        <v/>
      </c>
      <c r="I131" s="206" t="str">
        <f t="shared" si="4"/>
        <v/>
      </c>
      <c r="J131" s="206" t="str">
        <f t="shared" si="4"/>
        <v/>
      </c>
      <c r="K131" s="206" t="str">
        <f t="shared" si="4"/>
        <v/>
      </c>
      <c r="L131" s="206" t="str">
        <f t="shared" si="4"/>
        <v/>
      </c>
      <c r="M131" s="206" t="str">
        <f t="shared" si="4"/>
        <v/>
      </c>
      <c r="N131" s="206" t="str">
        <f t="shared" si="4"/>
        <v/>
      </c>
      <c r="O131" s="206" t="str">
        <f t="shared" si="4"/>
        <v/>
      </c>
      <c r="P131" s="206" t="str">
        <f t="shared" si="4"/>
        <v/>
      </c>
      <c r="Q131" s="206" t="str">
        <f t="shared" si="4"/>
        <v/>
      </c>
      <c r="R131" s="206" t="str">
        <f t="shared" si="4"/>
        <v/>
      </c>
      <c r="S131" s="206" t="str">
        <f t="shared" si="4"/>
        <v/>
      </c>
      <c r="T131" s="206" t="str">
        <f t="shared" si="4"/>
        <v/>
      </c>
      <c r="U131" s="206" t="str">
        <f t="shared" si="4"/>
        <v/>
      </c>
      <c r="V131" s="206" t="str">
        <f t="shared" si="4"/>
        <v/>
      </c>
      <c r="W131" s="206" t="str">
        <f t="shared" si="4"/>
        <v/>
      </c>
      <c r="X131" s="206" t="str">
        <f t="shared" si="4"/>
        <v/>
      </c>
      <c r="Y131" s="339"/>
    </row>
    <row r="132" spans="1:25" ht="22.5" customHeight="1">
      <c r="A132" s="339"/>
      <c r="C132" s="351" t="s">
        <v>578</v>
      </c>
      <c r="D132" s="351"/>
      <c r="E132" s="353"/>
      <c r="F132" s="354"/>
      <c r="G132" s="354"/>
      <c r="H132" s="354"/>
      <c r="I132" s="354"/>
      <c r="J132" s="354"/>
      <c r="K132" s="354"/>
      <c r="L132" s="354"/>
      <c r="M132" s="354"/>
      <c r="N132" s="354"/>
      <c r="O132" s="354"/>
      <c r="P132" s="354"/>
      <c r="Q132" s="354"/>
      <c r="R132" s="354"/>
      <c r="S132" s="354"/>
      <c r="T132" s="354"/>
      <c r="U132" s="354"/>
      <c r="V132" s="354"/>
      <c r="W132" s="354"/>
      <c r="X132" s="354"/>
      <c r="Y132" s="339"/>
    </row>
    <row r="133" spans="1:25">
      <c r="A133" s="339"/>
      <c r="B133" s="198" t="s">
        <v>297</v>
      </c>
      <c r="C133" s="338" t="s">
        <v>579</v>
      </c>
      <c r="D133" s="338"/>
      <c r="E133" s="191"/>
      <c r="F133" s="191"/>
      <c r="G133" s="191"/>
      <c r="H133" s="191"/>
      <c r="I133" s="191"/>
      <c r="J133" s="191"/>
      <c r="K133" s="191"/>
      <c r="L133" s="191"/>
      <c r="M133" s="191"/>
      <c r="N133" s="191"/>
      <c r="O133" s="191"/>
      <c r="P133" s="191"/>
      <c r="Q133" s="191"/>
      <c r="R133" s="191"/>
      <c r="S133" s="191"/>
      <c r="T133" s="191"/>
      <c r="U133" s="191"/>
      <c r="V133" s="191"/>
      <c r="W133" s="191"/>
      <c r="X133" s="191"/>
      <c r="Y133" s="339"/>
    </row>
    <row r="134" spans="1:25">
      <c r="A134" s="339"/>
      <c r="B134" s="198" t="s">
        <v>298</v>
      </c>
      <c r="C134" s="341" t="s">
        <v>434</v>
      </c>
      <c r="D134" s="342"/>
      <c r="E134" s="191"/>
      <c r="F134" s="191"/>
      <c r="G134" s="191"/>
      <c r="H134" s="191"/>
      <c r="I134" s="191"/>
      <c r="J134" s="191"/>
      <c r="K134" s="191"/>
      <c r="L134" s="191"/>
      <c r="M134" s="191"/>
      <c r="N134" s="191"/>
      <c r="O134" s="191"/>
      <c r="P134" s="191"/>
      <c r="Q134" s="191"/>
      <c r="R134" s="191"/>
      <c r="S134" s="191"/>
      <c r="T134" s="191"/>
      <c r="U134" s="191"/>
      <c r="V134" s="191"/>
      <c r="W134" s="191"/>
      <c r="X134" s="191"/>
      <c r="Y134" s="339"/>
    </row>
    <row r="135" spans="1:25">
      <c r="A135" s="339"/>
      <c r="B135" s="198" t="s">
        <v>309</v>
      </c>
      <c r="C135" s="341" t="s">
        <v>435</v>
      </c>
      <c r="D135" s="342"/>
      <c r="E135" s="191"/>
      <c r="F135" s="191"/>
      <c r="G135" s="191"/>
      <c r="H135" s="191"/>
      <c r="I135" s="191"/>
      <c r="J135" s="191"/>
      <c r="K135" s="191"/>
      <c r="L135" s="191"/>
      <c r="M135" s="191"/>
      <c r="N135" s="191"/>
      <c r="O135" s="191"/>
      <c r="P135" s="191"/>
      <c r="Q135" s="191"/>
      <c r="R135" s="191"/>
      <c r="S135" s="191"/>
      <c r="T135" s="191"/>
      <c r="U135" s="191"/>
      <c r="V135" s="191"/>
      <c r="W135" s="191"/>
      <c r="X135" s="191"/>
      <c r="Y135" s="339"/>
    </row>
    <row r="136" spans="1:25">
      <c r="A136" s="339"/>
      <c r="B136" s="198">
        <v>2</v>
      </c>
      <c r="C136" s="341" t="s">
        <v>436</v>
      </c>
      <c r="D136" s="341"/>
      <c r="E136" s="204" t="str">
        <f>IF(OR(Electives!E118="C", Electives!E127="C"), "C", "")</f>
        <v/>
      </c>
      <c r="F136" s="204" t="str">
        <f>IF(OR(Electives!F118="C", Electives!F127="C"), "C", "")</f>
        <v/>
      </c>
      <c r="G136" s="204" t="str">
        <f>IF(OR(Electives!G118="C", Electives!G127="C"), "C", "")</f>
        <v/>
      </c>
      <c r="H136" s="204" t="str">
        <f>IF(OR(Electives!H118="C", Electives!H127="C"), "C", "")</f>
        <v/>
      </c>
      <c r="I136" s="204" t="str">
        <f>IF(OR(Electives!I118="C", Electives!I127="C"), "C", "")</f>
        <v/>
      </c>
      <c r="J136" s="204" t="str">
        <f>IF(OR(Electives!J118="C", Electives!J127="C"), "C", "")</f>
        <v/>
      </c>
      <c r="K136" s="204" t="str">
        <f>IF(OR(Electives!K118="C", Electives!K127="C"), "C", "")</f>
        <v/>
      </c>
      <c r="L136" s="204" t="str">
        <f>IF(OR(Electives!L118="C", Electives!L127="C"), "C", "")</f>
        <v/>
      </c>
      <c r="M136" s="204" t="str">
        <f>IF(OR(Electives!M118="C", Electives!M127="C"), "C", "")</f>
        <v/>
      </c>
      <c r="N136" s="204" t="str">
        <f>IF(OR(Electives!N118="C", Electives!N127="C"), "C", "")</f>
        <v/>
      </c>
      <c r="O136" s="204" t="str">
        <f>IF(OR(Electives!O118="C", Electives!O127="C"), "C", "")</f>
        <v/>
      </c>
      <c r="P136" s="204" t="str">
        <f>IF(OR(Electives!P118="C", Electives!P127="C"), "C", "")</f>
        <v/>
      </c>
      <c r="Q136" s="204" t="str">
        <f>IF(OR(Electives!Q118="C", Electives!Q127="C"), "C", "")</f>
        <v/>
      </c>
      <c r="R136" s="204" t="str">
        <f>IF(OR(Electives!R118="C", Electives!R127="C"), "C", "")</f>
        <v/>
      </c>
      <c r="S136" s="204" t="str">
        <f>IF(OR(Electives!S118="C", Electives!S127="C"), "C", "")</f>
        <v/>
      </c>
      <c r="T136" s="204" t="str">
        <f>IF(OR(Electives!T118="C", Electives!T127="C"), "C", "")</f>
        <v/>
      </c>
      <c r="U136" s="204" t="str">
        <f>IF(OR(Electives!U118="C", Electives!U127="C"), "C", "")</f>
        <v/>
      </c>
      <c r="V136" s="204" t="str">
        <f>IF(OR(Electives!V118="C", Electives!V127="C"), "C", "")</f>
        <v/>
      </c>
      <c r="W136" s="204" t="str">
        <f>IF(OR(Electives!W118="C", Electives!W127="C"), "C", "")</f>
        <v/>
      </c>
      <c r="X136" s="204" t="str">
        <f>IF(OR(Electives!X118="C", Electives!X127="C"), "C", "")</f>
        <v/>
      </c>
      <c r="Y136" s="339"/>
    </row>
    <row r="137" spans="1:25">
      <c r="A137" s="339"/>
      <c r="B137" s="198" t="s">
        <v>447</v>
      </c>
      <c r="C137" s="341" t="s">
        <v>580</v>
      </c>
      <c r="D137" s="341"/>
      <c r="E137" s="191"/>
      <c r="F137" s="191"/>
      <c r="G137" s="191"/>
      <c r="H137" s="191"/>
      <c r="I137" s="191"/>
      <c r="J137" s="191"/>
      <c r="K137" s="191"/>
      <c r="L137" s="191"/>
      <c r="M137" s="191"/>
      <c r="N137" s="191"/>
      <c r="O137" s="191"/>
      <c r="P137" s="191"/>
      <c r="Q137" s="191"/>
      <c r="R137" s="191"/>
      <c r="S137" s="191"/>
      <c r="T137" s="191"/>
      <c r="U137" s="191"/>
      <c r="V137" s="191"/>
      <c r="W137" s="191"/>
      <c r="X137" s="191"/>
      <c r="Y137" s="339"/>
    </row>
    <row r="138" spans="1:25">
      <c r="A138" s="339"/>
      <c r="B138" s="198" t="s">
        <v>449</v>
      </c>
      <c r="C138" s="341" t="s">
        <v>581</v>
      </c>
      <c r="D138" s="341"/>
      <c r="E138" s="191"/>
      <c r="F138" s="191"/>
      <c r="G138" s="191"/>
      <c r="H138" s="191"/>
      <c r="I138" s="191"/>
      <c r="J138" s="191"/>
      <c r="K138" s="191"/>
      <c r="L138" s="191"/>
      <c r="M138" s="191"/>
      <c r="N138" s="191"/>
      <c r="O138" s="191"/>
      <c r="P138" s="191"/>
      <c r="Q138" s="191"/>
      <c r="R138" s="191"/>
      <c r="S138" s="191"/>
      <c r="T138" s="191"/>
      <c r="U138" s="191"/>
      <c r="V138" s="191"/>
      <c r="W138" s="191"/>
      <c r="X138" s="191"/>
      <c r="Y138" s="339"/>
    </row>
    <row r="139" spans="1:25">
      <c r="A139" s="339"/>
      <c r="B139" s="198" t="s">
        <v>451</v>
      </c>
      <c r="C139" s="341" t="s">
        <v>582</v>
      </c>
      <c r="D139" s="341"/>
      <c r="E139" s="191"/>
      <c r="F139" s="191"/>
      <c r="G139" s="191"/>
      <c r="H139" s="191"/>
      <c r="I139" s="191"/>
      <c r="J139" s="191"/>
      <c r="K139" s="191"/>
      <c r="L139" s="191"/>
      <c r="M139" s="191"/>
      <c r="N139" s="191"/>
      <c r="O139" s="191"/>
      <c r="P139" s="191"/>
      <c r="Q139" s="191"/>
      <c r="R139" s="191"/>
      <c r="S139" s="191"/>
      <c r="T139" s="191"/>
      <c r="U139" s="191"/>
      <c r="V139" s="191"/>
      <c r="W139" s="191"/>
      <c r="X139" s="191"/>
      <c r="Y139" s="339"/>
    </row>
    <row r="140" spans="1:25">
      <c r="A140" s="339"/>
      <c r="B140" s="198" t="s">
        <v>453</v>
      </c>
      <c r="C140" s="341" t="s">
        <v>583</v>
      </c>
      <c r="D140" s="341"/>
      <c r="E140" s="191"/>
      <c r="F140" s="191"/>
      <c r="G140" s="191"/>
      <c r="H140" s="191"/>
      <c r="I140" s="191"/>
      <c r="J140" s="191"/>
      <c r="K140" s="191"/>
      <c r="L140" s="191"/>
      <c r="M140" s="191"/>
      <c r="N140" s="191"/>
      <c r="O140" s="191"/>
      <c r="P140" s="191"/>
      <c r="Q140" s="191"/>
      <c r="R140" s="191"/>
      <c r="S140" s="191"/>
      <c r="T140" s="191"/>
      <c r="U140" s="191"/>
      <c r="V140" s="191"/>
      <c r="W140" s="191"/>
      <c r="X140" s="191"/>
      <c r="Y140" s="339"/>
    </row>
    <row r="141" spans="1:25">
      <c r="A141" s="339"/>
      <c r="B141" s="198" t="s">
        <v>455</v>
      </c>
      <c r="C141" s="341" t="s">
        <v>584</v>
      </c>
      <c r="D141" s="341"/>
      <c r="E141" s="191"/>
      <c r="F141" s="191"/>
      <c r="G141" s="191"/>
      <c r="H141" s="191"/>
      <c r="I141" s="191"/>
      <c r="J141" s="191"/>
      <c r="K141" s="191"/>
      <c r="L141" s="191"/>
      <c r="M141" s="191"/>
      <c r="N141" s="191"/>
      <c r="O141" s="191"/>
      <c r="P141" s="191"/>
      <c r="Q141" s="191"/>
      <c r="R141" s="191"/>
      <c r="S141" s="191"/>
      <c r="T141" s="191"/>
      <c r="U141" s="191"/>
      <c r="V141" s="191"/>
      <c r="W141" s="191"/>
      <c r="X141" s="191"/>
      <c r="Y141" s="339"/>
    </row>
    <row r="142" spans="1:25">
      <c r="A142" s="339"/>
      <c r="B142" s="198" t="s">
        <v>290</v>
      </c>
      <c r="C142" s="341" t="s">
        <v>585</v>
      </c>
      <c r="D142" s="341"/>
      <c r="E142" s="212"/>
      <c r="F142" s="212"/>
      <c r="G142" s="212"/>
      <c r="H142" s="212"/>
      <c r="I142" s="212"/>
      <c r="J142" s="212"/>
      <c r="K142" s="212"/>
      <c r="L142" s="212"/>
      <c r="M142" s="212"/>
      <c r="N142" s="212"/>
      <c r="O142" s="212"/>
      <c r="P142" s="212"/>
      <c r="Q142" s="212"/>
      <c r="R142" s="212"/>
      <c r="S142" s="212"/>
      <c r="T142" s="212"/>
      <c r="U142" s="212"/>
      <c r="V142" s="212"/>
      <c r="W142" s="212"/>
      <c r="X142" s="212"/>
      <c r="Y142" s="339"/>
    </row>
    <row r="143" spans="1:25">
      <c r="A143" s="339"/>
      <c r="B143" s="198" t="s">
        <v>457</v>
      </c>
      <c r="C143" s="341" t="s">
        <v>586</v>
      </c>
      <c r="D143" s="341"/>
      <c r="E143" s="191"/>
      <c r="F143" s="191"/>
      <c r="G143" s="191"/>
      <c r="H143" s="191"/>
      <c r="I143" s="191"/>
      <c r="J143" s="191"/>
      <c r="K143" s="191"/>
      <c r="L143" s="191"/>
      <c r="M143" s="191"/>
      <c r="N143" s="191"/>
      <c r="O143" s="191"/>
      <c r="P143" s="191"/>
      <c r="Q143" s="191"/>
      <c r="R143" s="191"/>
      <c r="S143" s="191"/>
      <c r="T143" s="191"/>
      <c r="U143" s="191"/>
      <c r="V143" s="191"/>
      <c r="W143" s="191"/>
      <c r="X143" s="191"/>
      <c r="Y143" s="339"/>
    </row>
    <row r="144" spans="1:25">
      <c r="A144" s="339"/>
      <c r="B144" s="198" t="s">
        <v>459</v>
      </c>
      <c r="C144" s="341" t="s">
        <v>587</v>
      </c>
      <c r="D144" s="341"/>
      <c r="E144" s="191"/>
      <c r="F144" s="191"/>
      <c r="G144" s="191"/>
      <c r="H144" s="191"/>
      <c r="I144" s="191"/>
      <c r="J144" s="191"/>
      <c r="K144" s="191"/>
      <c r="L144" s="191"/>
      <c r="M144" s="191"/>
      <c r="N144" s="191"/>
      <c r="O144" s="191"/>
      <c r="P144" s="191"/>
      <c r="Q144" s="191"/>
      <c r="R144" s="191"/>
      <c r="S144" s="191"/>
      <c r="T144" s="191"/>
      <c r="U144" s="191"/>
      <c r="V144" s="191"/>
      <c r="W144" s="191"/>
      <c r="X144" s="191"/>
      <c r="Y144" s="339"/>
    </row>
    <row r="145" spans="1:25">
      <c r="A145" s="339"/>
      <c r="B145" s="198" t="s">
        <v>461</v>
      </c>
      <c r="C145" s="341" t="s">
        <v>588</v>
      </c>
      <c r="D145" s="341"/>
      <c r="E145" s="191"/>
      <c r="F145" s="191"/>
      <c r="G145" s="191"/>
      <c r="H145" s="191"/>
      <c r="I145" s="191"/>
      <c r="J145" s="191"/>
      <c r="K145" s="191"/>
      <c r="L145" s="191"/>
      <c r="M145" s="191"/>
      <c r="N145" s="191"/>
      <c r="O145" s="191"/>
      <c r="P145" s="191"/>
      <c r="Q145" s="191"/>
      <c r="R145" s="191"/>
      <c r="S145" s="191"/>
      <c r="T145" s="191"/>
      <c r="U145" s="191"/>
      <c r="V145" s="191"/>
      <c r="W145" s="191"/>
      <c r="X145" s="191"/>
      <c r="Y145" s="339"/>
    </row>
    <row r="146" spans="1:25">
      <c r="A146" s="339"/>
      <c r="B146" s="198" t="s">
        <v>317</v>
      </c>
      <c r="C146" s="341" t="s">
        <v>439</v>
      </c>
      <c r="D146" s="341"/>
      <c r="E146" s="191"/>
      <c r="F146" s="191"/>
      <c r="G146" s="191"/>
      <c r="H146" s="191"/>
      <c r="I146" s="191"/>
      <c r="J146" s="191"/>
      <c r="K146" s="191"/>
      <c r="L146" s="191"/>
      <c r="M146" s="191"/>
      <c r="N146" s="191"/>
      <c r="O146" s="191"/>
      <c r="P146" s="191"/>
      <c r="Q146" s="191"/>
      <c r="R146" s="191"/>
      <c r="S146" s="191"/>
      <c r="T146" s="191"/>
      <c r="U146" s="191"/>
      <c r="V146" s="191"/>
      <c r="W146" s="191"/>
      <c r="X146" s="191"/>
      <c r="Y146" s="339"/>
    </row>
    <row r="147" spans="1:25">
      <c r="A147" s="339"/>
      <c r="B147" s="198" t="s">
        <v>291</v>
      </c>
      <c r="C147" s="341" t="s">
        <v>589</v>
      </c>
      <c r="D147" s="341"/>
      <c r="E147" s="191"/>
      <c r="F147" s="191"/>
      <c r="G147" s="191"/>
      <c r="H147" s="191"/>
      <c r="I147" s="191"/>
      <c r="J147" s="191"/>
      <c r="K147" s="191"/>
      <c r="L147" s="191"/>
      <c r="M147" s="191"/>
      <c r="N147" s="191"/>
      <c r="O147" s="191"/>
      <c r="P147" s="191"/>
      <c r="Q147" s="191"/>
      <c r="R147" s="191"/>
      <c r="S147" s="191"/>
      <c r="T147" s="191"/>
      <c r="U147" s="191"/>
      <c r="V147" s="191"/>
      <c r="W147" s="191"/>
      <c r="X147" s="191"/>
      <c r="Y147" s="339"/>
    </row>
    <row r="148" spans="1:25">
      <c r="A148" s="339"/>
      <c r="B148" s="198" t="s">
        <v>292</v>
      </c>
      <c r="C148" s="341" t="s">
        <v>590</v>
      </c>
      <c r="D148" s="341"/>
      <c r="E148" s="191"/>
      <c r="F148" s="191"/>
      <c r="G148" s="191"/>
      <c r="H148" s="191"/>
      <c r="I148" s="191"/>
      <c r="J148" s="191"/>
      <c r="K148" s="191"/>
      <c r="L148" s="191"/>
      <c r="M148" s="191"/>
      <c r="N148" s="191"/>
      <c r="O148" s="191"/>
      <c r="P148" s="191"/>
      <c r="Q148" s="191"/>
      <c r="R148" s="191"/>
      <c r="S148" s="191"/>
      <c r="T148" s="191"/>
      <c r="U148" s="191"/>
      <c r="V148" s="191"/>
      <c r="W148" s="191"/>
      <c r="X148" s="191"/>
      <c r="Y148" s="339"/>
    </row>
    <row r="149" spans="1:25" ht="13.8" thickBot="1">
      <c r="A149" s="339"/>
      <c r="B149" s="198">
        <v>5</v>
      </c>
      <c r="C149" s="341" t="s">
        <v>591</v>
      </c>
      <c r="D149" s="341"/>
      <c r="E149" s="191"/>
      <c r="F149" s="191"/>
      <c r="G149" s="191"/>
      <c r="H149" s="191"/>
      <c r="I149" s="191"/>
      <c r="J149" s="191"/>
      <c r="K149" s="191"/>
      <c r="L149" s="191"/>
      <c r="M149" s="191"/>
      <c r="N149" s="191"/>
      <c r="O149" s="191"/>
      <c r="P149" s="191"/>
      <c r="Q149" s="191"/>
      <c r="R149" s="191"/>
      <c r="S149" s="191"/>
      <c r="T149" s="191"/>
      <c r="U149" s="191"/>
      <c r="V149" s="191"/>
      <c r="W149" s="191"/>
      <c r="X149" s="191"/>
      <c r="Y149" s="339"/>
    </row>
    <row r="150" spans="1:25" ht="13.8" thickBot="1">
      <c r="A150" s="339"/>
      <c r="C150" s="345" t="s">
        <v>113</v>
      </c>
      <c r="D150" s="346"/>
      <c r="E150" s="206" t="str">
        <f>IF(SUMPRODUCT(ISTEXT(E133:E135)*1)+COUNTIF(E136,"C")+SUMPRODUCT(ISTEXT(E137:E141)*1)+MIN(1,SUMPRODUCT(ISTEXT(E143:E145)*1))+SUMPRODUCT(ISTEXT(E146:E149)*1)=14,"C",IF(SUMPRODUCT(ISTEXT(E133:E135)*1)+COUNTIF(E136,"C")+SUMPRODUCT(ISTEXT(E137:E141)*1)+MIN(1,SUMPRODUCT(ISTEXT(E143:E145)*1))+SUMPRODUCT(ISTEXT(E146:E149)*1)&gt;0, (SUMPRODUCT(ISTEXT(E133:E135)*1)+COUNTIF(E136,"C")+SUMPRODUCT(ISTEXT(E137:E141)*1)+MIN(1,SUMPRODUCT(ISTEXT(E143:E145)*1))+SUMPRODUCT(ISTEXT(E146:E149)*1))/14*100, ""))</f>
        <v/>
      </c>
      <c r="F150" s="206" t="str">
        <f t="shared" ref="F150:X150" si="5">IF(SUMPRODUCT(ISTEXT(F133:F135)*1)+COUNTIF(F136,"C")+SUMPRODUCT(ISTEXT(F137:F141)*1)+MIN(1,SUMPRODUCT(ISTEXT(F143:F145)*1))+SUMPRODUCT(ISTEXT(F146:F149)*1)=14,"C",IF(SUMPRODUCT(ISTEXT(F133:F135)*1)+COUNTIF(F136,"C")+SUMPRODUCT(ISTEXT(F137:F141)*1)+MIN(1,SUMPRODUCT(ISTEXT(F143:F145)*1))+SUMPRODUCT(ISTEXT(F146:F149)*1)&gt;0, (SUMPRODUCT(ISTEXT(F133:F135)*1)+COUNTIF(F136,"C")+SUMPRODUCT(ISTEXT(F137:F141)*1)+MIN(1,SUMPRODUCT(ISTEXT(F143:F145)*1))+SUMPRODUCT(ISTEXT(F146:F149)*1))/14*100, ""))</f>
        <v/>
      </c>
      <c r="G150" s="206" t="str">
        <f t="shared" si="5"/>
        <v/>
      </c>
      <c r="H150" s="206" t="str">
        <f t="shared" si="5"/>
        <v/>
      </c>
      <c r="I150" s="206" t="str">
        <f t="shared" si="5"/>
        <v/>
      </c>
      <c r="J150" s="206" t="str">
        <f t="shared" si="5"/>
        <v/>
      </c>
      <c r="K150" s="206" t="str">
        <f t="shared" si="5"/>
        <v/>
      </c>
      <c r="L150" s="206" t="str">
        <f t="shared" si="5"/>
        <v/>
      </c>
      <c r="M150" s="206" t="str">
        <f t="shared" si="5"/>
        <v/>
      </c>
      <c r="N150" s="206" t="str">
        <f t="shared" si="5"/>
        <v/>
      </c>
      <c r="O150" s="206" t="str">
        <f t="shared" si="5"/>
        <v/>
      </c>
      <c r="P150" s="206" t="str">
        <f t="shared" si="5"/>
        <v/>
      </c>
      <c r="Q150" s="206" t="str">
        <f t="shared" si="5"/>
        <v/>
      </c>
      <c r="R150" s="206" t="str">
        <f t="shared" si="5"/>
        <v/>
      </c>
      <c r="S150" s="206" t="str">
        <f t="shared" si="5"/>
        <v/>
      </c>
      <c r="T150" s="206" t="str">
        <f t="shared" si="5"/>
        <v/>
      </c>
      <c r="U150" s="206" t="str">
        <f t="shared" si="5"/>
        <v/>
      </c>
      <c r="V150" s="206" t="str">
        <f t="shared" si="5"/>
        <v/>
      </c>
      <c r="W150" s="206" t="str">
        <f t="shared" si="5"/>
        <v/>
      </c>
      <c r="X150" s="206" t="str">
        <f t="shared" si="5"/>
        <v/>
      </c>
      <c r="Y150" s="339"/>
    </row>
    <row r="151" spans="1:25" ht="22.5" customHeight="1">
      <c r="A151" s="339"/>
      <c r="C151" s="351" t="s">
        <v>592</v>
      </c>
      <c r="D151" s="351"/>
      <c r="E151" s="353"/>
      <c r="F151" s="354"/>
      <c r="G151" s="354"/>
      <c r="H151" s="354"/>
      <c r="I151" s="354"/>
      <c r="J151" s="354"/>
      <c r="K151" s="354"/>
      <c r="L151" s="354"/>
      <c r="M151" s="354"/>
      <c r="N151" s="354"/>
      <c r="O151" s="354"/>
      <c r="P151" s="354"/>
      <c r="Q151" s="354"/>
      <c r="R151" s="354"/>
      <c r="S151" s="354"/>
      <c r="T151" s="354"/>
      <c r="U151" s="354"/>
      <c r="V151" s="354"/>
      <c r="W151" s="354"/>
      <c r="X151" s="354"/>
      <c r="Y151" s="339"/>
    </row>
    <row r="152" spans="1:25">
      <c r="A152" s="339"/>
      <c r="B152" s="198" t="s">
        <v>297</v>
      </c>
      <c r="C152" s="341" t="s">
        <v>593</v>
      </c>
      <c r="D152" s="341"/>
      <c r="E152" s="191"/>
      <c r="F152" s="191"/>
      <c r="G152" s="191"/>
      <c r="H152" s="191"/>
      <c r="I152" s="191"/>
      <c r="J152" s="191"/>
      <c r="K152" s="191"/>
      <c r="L152" s="191"/>
      <c r="M152" s="191"/>
      <c r="N152" s="191"/>
      <c r="O152" s="191"/>
      <c r="P152" s="191"/>
      <c r="Q152" s="191"/>
      <c r="R152" s="191"/>
      <c r="S152" s="191"/>
      <c r="T152" s="191"/>
      <c r="U152" s="191"/>
      <c r="V152" s="191"/>
      <c r="W152" s="191"/>
      <c r="X152" s="191"/>
      <c r="Y152" s="339"/>
    </row>
    <row r="153" spans="1:25">
      <c r="A153" s="339"/>
      <c r="B153" s="198" t="s">
        <v>298</v>
      </c>
      <c r="C153" s="341" t="s">
        <v>434</v>
      </c>
      <c r="D153" s="342"/>
      <c r="E153" s="191"/>
      <c r="F153" s="191"/>
      <c r="G153" s="191"/>
      <c r="H153" s="191"/>
      <c r="I153" s="191"/>
      <c r="J153" s="191"/>
      <c r="K153" s="191"/>
      <c r="L153" s="191"/>
      <c r="M153" s="191"/>
      <c r="N153" s="191"/>
      <c r="O153" s="191"/>
      <c r="P153" s="191"/>
      <c r="Q153" s="191"/>
      <c r="R153" s="191"/>
      <c r="S153" s="191"/>
      <c r="T153" s="191"/>
      <c r="U153" s="191"/>
      <c r="V153" s="191"/>
      <c r="W153" s="191"/>
      <c r="X153" s="191"/>
      <c r="Y153" s="339"/>
    </row>
    <row r="154" spans="1:25">
      <c r="A154" s="339"/>
      <c r="B154" s="198" t="s">
        <v>309</v>
      </c>
      <c r="C154" s="341" t="s">
        <v>435</v>
      </c>
      <c r="D154" s="342"/>
      <c r="E154" s="191"/>
      <c r="F154" s="191"/>
      <c r="G154" s="191"/>
      <c r="H154" s="191"/>
      <c r="I154" s="191"/>
      <c r="J154" s="191"/>
      <c r="K154" s="191"/>
      <c r="L154" s="191"/>
      <c r="M154" s="191"/>
      <c r="N154" s="191"/>
      <c r="O154" s="191"/>
      <c r="P154" s="191"/>
      <c r="Q154" s="191"/>
      <c r="R154" s="191"/>
      <c r="S154" s="191"/>
      <c r="T154" s="191"/>
      <c r="U154" s="191"/>
      <c r="V154" s="191"/>
      <c r="W154" s="191"/>
      <c r="X154" s="191"/>
      <c r="Y154" s="339"/>
    </row>
    <row r="155" spans="1:25">
      <c r="A155" s="339"/>
      <c r="B155" s="198">
        <v>2</v>
      </c>
      <c r="C155" s="344" t="s">
        <v>660</v>
      </c>
      <c r="D155" s="344"/>
      <c r="E155" s="204" t="str">
        <f>IF(Electives!E49="C", "C", "")</f>
        <v/>
      </c>
      <c r="F155" s="204" t="str">
        <f>IF(Electives!F49="C", "C", "")</f>
        <v/>
      </c>
      <c r="G155" s="204" t="str">
        <f>IF(Electives!G49="C", "C", "")</f>
        <v/>
      </c>
      <c r="H155" s="204" t="str">
        <f>IF(Electives!H49="C", "C", "")</f>
        <v/>
      </c>
      <c r="I155" s="204" t="str">
        <f>IF(Electives!I49="C", "C", "")</f>
        <v/>
      </c>
      <c r="J155" s="204" t="str">
        <f>IF(Electives!J49="C", "C", "")</f>
        <v/>
      </c>
      <c r="K155" s="204" t="str">
        <f>IF(Electives!K49="C", "C", "")</f>
        <v/>
      </c>
      <c r="L155" s="204" t="str">
        <f>IF(Electives!L49="C", "C", "")</f>
        <v/>
      </c>
      <c r="M155" s="204" t="str">
        <f>IF(Electives!M49="C", "C", "")</f>
        <v/>
      </c>
      <c r="N155" s="204" t="str">
        <f>IF(Electives!N49="C", "C", "")</f>
        <v/>
      </c>
      <c r="O155" s="204" t="str">
        <f>IF(Electives!O49="C", "C", "")</f>
        <v/>
      </c>
      <c r="P155" s="204" t="str">
        <f>IF(Electives!P49="C", "C", "")</f>
        <v/>
      </c>
      <c r="Q155" s="204" t="str">
        <f>IF(Electives!Q49="C", "C", "")</f>
        <v/>
      </c>
      <c r="R155" s="204" t="str">
        <f>IF(Electives!R49="C", "C", "")</f>
        <v/>
      </c>
      <c r="S155" s="204" t="str">
        <f>IF(Electives!S49="C", "C", "")</f>
        <v/>
      </c>
      <c r="T155" s="204" t="str">
        <f>IF(Electives!T49="C", "C", "")</f>
        <v/>
      </c>
      <c r="U155" s="204" t="str">
        <f>IF(Electives!U49="C", "C", "")</f>
        <v/>
      </c>
      <c r="V155" s="204" t="str">
        <f>IF(Electives!V49="C", "C", "")</f>
        <v/>
      </c>
      <c r="W155" s="204" t="str">
        <f>IF(Electives!W49="C", "C", "")</f>
        <v/>
      </c>
      <c r="X155" s="204" t="str">
        <f>IF(Electives!X49="C", "C", "")</f>
        <v/>
      </c>
      <c r="Y155" s="339"/>
    </row>
    <row r="156" spans="1:25">
      <c r="A156" s="339"/>
      <c r="B156" s="198">
        <v>3</v>
      </c>
      <c r="C156" s="341" t="s">
        <v>594</v>
      </c>
      <c r="D156" s="341"/>
      <c r="E156" s="212"/>
      <c r="F156" s="212"/>
      <c r="G156" s="212"/>
      <c r="H156" s="212"/>
      <c r="I156" s="212"/>
      <c r="J156" s="212"/>
      <c r="K156" s="212"/>
      <c r="L156" s="212"/>
      <c r="M156" s="212"/>
      <c r="N156" s="212"/>
      <c r="O156" s="212"/>
      <c r="P156" s="212"/>
      <c r="Q156" s="212"/>
      <c r="R156" s="212"/>
      <c r="S156" s="212"/>
      <c r="T156" s="212"/>
      <c r="U156" s="212"/>
      <c r="V156" s="212"/>
      <c r="W156" s="212"/>
      <c r="X156" s="212"/>
      <c r="Y156" s="339"/>
    </row>
    <row r="157" spans="1:25">
      <c r="A157" s="339"/>
      <c r="B157" s="198" t="s">
        <v>289</v>
      </c>
      <c r="C157" s="344" t="s">
        <v>595</v>
      </c>
      <c r="D157" s="344"/>
      <c r="E157" s="212"/>
      <c r="F157" s="212"/>
      <c r="G157" s="212"/>
      <c r="H157" s="212"/>
      <c r="I157" s="212"/>
      <c r="J157" s="212"/>
      <c r="K157" s="212"/>
      <c r="L157" s="212"/>
      <c r="M157" s="212"/>
      <c r="N157" s="212"/>
      <c r="O157" s="212"/>
      <c r="P157" s="212"/>
      <c r="Q157" s="212"/>
      <c r="R157" s="212"/>
      <c r="S157" s="212"/>
      <c r="T157" s="212"/>
      <c r="U157" s="212"/>
      <c r="V157" s="212"/>
      <c r="W157" s="212"/>
      <c r="X157" s="212"/>
      <c r="Y157" s="339"/>
    </row>
    <row r="158" spans="1:25">
      <c r="A158" s="339"/>
      <c r="B158" s="198" t="s">
        <v>447</v>
      </c>
      <c r="C158" s="341" t="s">
        <v>596</v>
      </c>
      <c r="D158" s="341"/>
      <c r="E158" s="191"/>
      <c r="F158" s="191"/>
      <c r="G158" s="191"/>
      <c r="H158" s="191"/>
      <c r="I158" s="191"/>
      <c r="J158" s="191"/>
      <c r="K158" s="191"/>
      <c r="L158" s="191"/>
      <c r="M158" s="191"/>
      <c r="N158" s="191"/>
      <c r="O158" s="191"/>
      <c r="P158" s="191"/>
      <c r="Q158" s="191"/>
      <c r="R158" s="191"/>
      <c r="S158" s="191"/>
      <c r="T158" s="191"/>
      <c r="U158" s="191"/>
      <c r="V158" s="191"/>
      <c r="W158" s="191"/>
      <c r="X158" s="191"/>
      <c r="Y158" s="339"/>
    </row>
    <row r="159" spans="1:25">
      <c r="A159" s="339"/>
      <c r="B159" s="198" t="s">
        <v>449</v>
      </c>
      <c r="C159" s="341" t="s">
        <v>597</v>
      </c>
      <c r="D159" s="341"/>
      <c r="E159" s="191"/>
      <c r="F159" s="191"/>
      <c r="G159" s="191"/>
      <c r="H159" s="191"/>
      <c r="I159" s="191"/>
      <c r="J159" s="191"/>
      <c r="K159" s="191"/>
      <c r="L159" s="191"/>
      <c r="M159" s="191"/>
      <c r="N159" s="191"/>
      <c r="O159" s="191"/>
      <c r="P159" s="191"/>
      <c r="Q159" s="191"/>
      <c r="R159" s="191"/>
      <c r="S159" s="191"/>
      <c r="T159" s="191"/>
      <c r="U159" s="191"/>
      <c r="V159" s="191"/>
      <c r="W159" s="191"/>
      <c r="X159" s="191"/>
      <c r="Y159" s="339"/>
    </row>
    <row r="160" spans="1:25">
      <c r="A160" s="339"/>
      <c r="B160" s="198" t="s">
        <v>451</v>
      </c>
      <c r="C160" s="341" t="s">
        <v>598</v>
      </c>
      <c r="D160" s="341"/>
      <c r="E160" s="191"/>
      <c r="F160" s="191"/>
      <c r="G160" s="191"/>
      <c r="H160" s="191"/>
      <c r="I160" s="191"/>
      <c r="J160" s="191"/>
      <c r="K160" s="191"/>
      <c r="L160" s="191"/>
      <c r="M160" s="191"/>
      <c r="N160" s="191"/>
      <c r="O160" s="191"/>
      <c r="P160" s="191"/>
      <c r="Q160" s="191"/>
      <c r="R160" s="191"/>
      <c r="S160" s="191"/>
      <c r="T160" s="191"/>
      <c r="U160" s="191"/>
      <c r="V160" s="191"/>
      <c r="W160" s="191"/>
      <c r="X160" s="191"/>
      <c r="Y160" s="339"/>
    </row>
    <row r="161" spans="1:25">
      <c r="A161" s="339"/>
      <c r="B161" s="198" t="s">
        <v>290</v>
      </c>
      <c r="C161" s="341" t="s">
        <v>599</v>
      </c>
      <c r="D161" s="341"/>
      <c r="E161" s="212"/>
      <c r="F161" s="212"/>
      <c r="G161" s="212"/>
      <c r="H161" s="212"/>
      <c r="I161" s="212"/>
      <c r="J161" s="212"/>
      <c r="K161" s="212"/>
      <c r="L161" s="212"/>
      <c r="M161" s="212"/>
      <c r="N161" s="212"/>
      <c r="O161" s="212"/>
      <c r="P161" s="212"/>
      <c r="Q161" s="212"/>
      <c r="R161" s="212"/>
      <c r="S161" s="212"/>
      <c r="T161" s="212"/>
      <c r="U161" s="212"/>
      <c r="V161" s="212"/>
      <c r="W161" s="212"/>
      <c r="X161" s="212"/>
      <c r="Y161" s="339"/>
    </row>
    <row r="162" spans="1:25">
      <c r="A162" s="339"/>
      <c r="B162" s="198" t="s">
        <v>457</v>
      </c>
      <c r="C162" s="341" t="s">
        <v>600</v>
      </c>
      <c r="D162" s="341"/>
      <c r="E162" s="191"/>
      <c r="F162" s="191"/>
      <c r="G162" s="191"/>
      <c r="H162" s="191"/>
      <c r="I162" s="191"/>
      <c r="J162" s="191"/>
      <c r="K162" s="191"/>
      <c r="L162" s="191"/>
      <c r="M162" s="191"/>
      <c r="N162" s="191"/>
      <c r="O162" s="191"/>
      <c r="P162" s="191"/>
      <c r="Q162" s="191"/>
      <c r="R162" s="191"/>
      <c r="S162" s="191"/>
      <c r="T162" s="191"/>
      <c r="U162" s="191"/>
      <c r="V162" s="191"/>
      <c r="W162" s="191"/>
      <c r="X162" s="191"/>
      <c r="Y162" s="339"/>
    </row>
    <row r="163" spans="1:25">
      <c r="A163" s="339"/>
      <c r="B163" s="198" t="s">
        <v>459</v>
      </c>
      <c r="C163" s="341" t="s">
        <v>601</v>
      </c>
      <c r="D163" s="341"/>
      <c r="E163" s="191"/>
      <c r="F163" s="191"/>
      <c r="G163" s="191"/>
      <c r="H163" s="191"/>
      <c r="I163" s="191"/>
      <c r="J163" s="191"/>
      <c r="K163" s="191"/>
      <c r="L163" s="191"/>
      <c r="M163" s="191"/>
      <c r="N163" s="191"/>
      <c r="O163" s="191"/>
      <c r="P163" s="191"/>
      <c r="Q163" s="191"/>
      <c r="R163" s="191"/>
      <c r="S163" s="191"/>
      <c r="T163" s="191"/>
      <c r="U163" s="191"/>
      <c r="V163" s="191"/>
      <c r="W163" s="191"/>
      <c r="X163" s="191"/>
      <c r="Y163" s="339"/>
    </row>
    <row r="164" spans="1:25">
      <c r="A164" s="339"/>
      <c r="B164" s="198" t="s">
        <v>461</v>
      </c>
      <c r="C164" s="341" t="s">
        <v>602</v>
      </c>
      <c r="D164" s="341"/>
      <c r="E164" s="191"/>
      <c r="F164" s="191"/>
      <c r="G164" s="191"/>
      <c r="H164" s="191"/>
      <c r="I164" s="191"/>
      <c r="J164" s="191"/>
      <c r="K164" s="191"/>
      <c r="L164" s="191"/>
      <c r="M164" s="191"/>
      <c r="N164" s="191"/>
      <c r="O164" s="191"/>
      <c r="P164" s="191"/>
      <c r="Q164" s="191"/>
      <c r="R164" s="191"/>
      <c r="S164" s="191"/>
      <c r="T164" s="191"/>
      <c r="U164" s="191"/>
      <c r="V164" s="191"/>
      <c r="W164" s="191"/>
      <c r="X164" s="191"/>
      <c r="Y164" s="339"/>
    </row>
    <row r="165" spans="1:25">
      <c r="A165" s="339"/>
      <c r="B165" s="198" t="s">
        <v>317</v>
      </c>
      <c r="C165" s="341" t="s">
        <v>603</v>
      </c>
      <c r="D165" s="341"/>
      <c r="E165" s="191"/>
      <c r="F165" s="191"/>
      <c r="G165" s="191"/>
      <c r="H165" s="191"/>
      <c r="I165" s="191"/>
      <c r="J165" s="191"/>
      <c r="K165" s="191"/>
      <c r="L165" s="191"/>
      <c r="M165" s="191"/>
      <c r="N165" s="191"/>
      <c r="O165" s="191"/>
      <c r="P165" s="191"/>
      <c r="Q165" s="191"/>
      <c r="R165" s="191"/>
      <c r="S165" s="191"/>
      <c r="T165" s="191"/>
      <c r="U165" s="191"/>
      <c r="V165" s="191"/>
      <c r="W165" s="191"/>
      <c r="X165" s="191"/>
      <c r="Y165" s="339"/>
    </row>
    <row r="166" spans="1:25">
      <c r="A166" s="339"/>
      <c r="B166" s="198" t="s">
        <v>489</v>
      </c>
      <c r="C166" s="341" t="s">
        <v>604</v>
      </c>
      <c r="D166" s="341"/>
      <c r="E166" s="191"/>
      <c r="F166" s="191"/>
      <c r="G166" s="191"/>
      <c r="H166" s="191"/>
      <c r="I166" s="191"/>
      <c r="J166" s="191"/>
      <c r="K166" s="191"/>
      <c r="L166" s="191"/>
      <c r="M166" s="191"/>
      <c r="N166" s="191"/>
      <c r="O166" s="191"/>
      <c r="P166" s="191"/>
      <c r="Q166" s="191"/>
      <c r="R166" s="191"/>
      <c r="S166" s="191"/>
      <c r="T166" s="191"/>
      <c r="U166" s="191"/>
      <c r="V166" s="191"/>
      <c r="W166" s="191"/>
      <c r="X166" s="191"/>
      <c r="Y166" s="339"/>
    </row>
    <row r="167" spans="1:25">
      <c r="A167" s="339"/>
      <c r="B167" s="198" t="s">
        <v>491</v>
      </c>
      <c r="C167" s="341" t="s">
        <v>605</v>
      </c>
      <c r="D167" s="341"/>
      <c r="E167" s="191"/>
      <c r="F167" s="191"/>
      <c r="G167" s="191"/>
      <c r="H167" s="191"/>
      <c r="I167" s="191"/>
      <c r="J167" s="191"/>
      <c r="K167" s="191"/>
      <c r="L167" s="191"/>
      <c r="M167" s="191"/>
      <c r="N167" s="191"/>
      <c r="O167" s="191"/>
      <c r="P167" s="191"/>
      <c r="Q167" s="191"/>
      <c r="R167" s="191"/>
      <c r="S167" s="191"/>
      <c r="T167" s="191"/>
      <c r="U167" s="191"/>
      <c r="V167" s="191"/>
      <c r="W167" s="191"/>
      <c r="X167" s="191"/>
      <c r="Y167" s="339"/>
    </row>
    <row r="168" spans="1:25">
      <c r="A168" s="339"/>
      <c r="B168" s="198" t="s">
        <v>503</v>
      </c>
      <c r="C168" s="341" t="s">
        <v>606</v>
      </c>
      <c r="D168" s="341"/>
      <c r="E168" s="191"/>
      <c r="F168" s="191"/>
      <c r="G168" s="191"/>
      <c r="H168" s="191"/>
      <c r="I168" s="191"/>
      <c r="J168" s="191"/>
      <c r="K168" s="191"/>
      <c r="L168" s="191"/>
      <c r="M168" s="191"/>
      <c r="N168" s="191"/>
      <c r="O168" s="191"/>
      <c r="P168" s="191"/>
      <c r="Q168" s="191"/>
      <c r="R168" s="191"/>
      <c r="S168" s="191"/>
      <c r="T168" s="191"/>
      <c r="U168" s="191"/>
      <c r="V168" s="191"/>
      <c r="W168" s="191"/>
      <c r="X168" s="191"/>
      <c r="Y168" s="339"/>
    </row>
    <row r="169" spans="1:25">
      <c r="A169" s="339"/>
      <c r="B169" s="198" t="s">
        <v>505</v>
      </c>
      <c r="C169" s="341" t="s">
        <v>607</v>
      </c>
      <c r="D169" s="341"/>
      <c r="E169" s="191"/>
      <c r="F169" s="191"/>
      <c r="G169" s="191"/>
      <c r="H169" s="191"/>
      <c r="I169" s="191"/>
      <c r="J169" s="191"/>
      <c r="K169" s="191"/>
      <c r="L169" s="191"/>
      <c r="M169" s="191"/>
      <c r="N169" s="191"/>
      <c r="O169" s="191"/>
      <c r="P169" s="191"/>
      <c r="Q169" s="191"/>
      <c r="R169" s="191"/>
      <c r="S169" s="191"/>
      <c r="T169" s="191"/>
      <c r="U169" s="191"/>
      <c r="V169" s="191"/>
      <c r="W169" s="191"/>
      <c r="X169" s="191"/>
      <c r="Y169" s="339"/>
    </row>
    <row r="170" spans="1:25">
      <c r="A170" s="339"/>
      <c r="B170" s="198" t="s">
        <v>507</v>
      </c>
      <c r="C170" s="341" t="s">
        <v>608</v>
      </c>
      <c r="D170" s="341"/>
      <c r="E170" s="191"/>
      <c r="F170" s="191"/>
      <c r="G170" s="191"/>
      <c r="H170" s="191"/>
      <c r="I170" s="191"/>
      <c r="J170" s="191"/>
      <c r="K170" s="191"/>
      <c r="L170" s="191"/>
      <c r="M170" s="191"/>
      <c r="N170" s="191"/>
      <c r="O170" s="191"/>
      <c r="P170" s="191"/>
      <c r="Q170" s="191"/>
      <c r="R170" s="191"/>
      <c r="S170" s="191"/>
      <c r="T170" s="191"/>
      <c r="U170" s="191"/>
      <c r="V170" s="191"/>
      <c r="W170" s="191"/>
      <c r="X170" s="191"/>
      <c r="Y170" s="339"/>
    </row>
    <row r="171" spans="1:25" ht="13.8" thickBot="1">
      <c r="A171" s="339"/>
      <c r="B171" s="198">
        <v>5</v>
      </c>
      <c r="C171" s="341" t="s">
        <v>609</v>
      </c>
      <c r="D171" s="341"/>
      <c r="E171" s="191"/>
      <c r="F171" s="191"/>
      <c r="G171" s="191"/>
      <c r="H171" s="191"/>
      <c r="I171" s="191"/>
      <c r="J171" s="191"/>
      <c r="K171" s="191"/>
      <c r="L171" s="191"/>
      <c r="M171" s="191"/>
      <c r="N171" s="191"/>
      <c r="O171" s="191"/>
      <c r="P171" s="191"/>
      <c r="Q171" s="191"/>
      <c r="R171" s="191"/>
      <c r="S171" s="191"/>
      <c r="T171" s="191"/>
      <c r="U171" s="191"/>
      <c r="V171" s="191"/>
      <c r="W171" s="191"/>
      <c r="X171" s="191"/>
      <c r="Y171" s="339"/>
    </row>
    <row r="172" spans="1:25" ht="13.8" thickBot="1">
      <c r="A172" s="339"/>
      <c r="C172" s="345" t="s">
        <v>113</v>
      </c>
      <c r="D172" s="346"/>
      <c r="E172" s="206" t="str">
        <f>IF(SUMPRODUCT(ISTEXT(E152:E154)*1)+COUNTIF(E155,"C")+MIN(2, MIN(1, SUMPRODUCT(ISTEXT(E158:E160)*1)/2)+MIN(1, SUMPRODUCT(ISTEXT(E162:E164)*1))+SUMPRODUCT(ISTEXT(E165)*1))+SUMPRODUCT(ISTEXT(E166:E171)*1)=12,"C", IF(SUMPRODUCT(ISTEXT(E152:E154)*1)+COUNTIF(E155,"C")+MIN(2, MIN(1, SUMPRODUCT(ISTEXT(E158:E160)*1)/2)+MIN(1, SUMPRODUCT(ISTEXT(E162:E164)*1))+SUMPRODUCT(ISTEXT(E165)*1))+SUMPRODUCT(ISTEXT(E166:E171)*1)&gt;0, (SUMPRODUCT(ISTEXT(E152:E154)*1)+COUNTIF(E155,"C")+MIN(2, MIN(1, SUMPRODUCT(ISTEXT(E158:E160)*1)/2)+MIN(1, SUMPRODUCT(ISTEXT(E162:E164)*1))+SUMPRODUCT(ISTEXT(E165)*1))+SUMPRODUCT(ISTEXT(E166:E171)*1))/12*100, ""))</f>
        <v/>
      </c>
      <c r="F172" s="206" t="str">
        <f t="shared" ref="F172:X172" si="6">IF(SUMPRODUCT(ISTEXT(F152:F154)*1)+COUNTIF(F155,"C")+MIN(2, MIN(1, SUMPRODUCT(ISTEXT(F158:F160)*1)/2)+MIN(1, SUMPRODUCT(ISTEXT(F162:F164)*1))+SUMPRODUCT(ISTEXT(F165)*1))+SUMPRODUCT(ISTEXT(F166:F171)*1)=12,"C", IF(SUMPRODUCT(ISTEXT(F152:F154)*1)+COUNTIF(F155,"C")+MIN(2, MIN(1, SUMPRODUCT(ISTEXT(F158:F160)*1)/2)+MIN(1, SUMPRODUCT(ISTEXT(F162:F164)*1))+SUMPRODUCT(ISTEXT(F165)*1))+SUMPRODUCT(ISTEXT(F166:F171)*1)&gt;0, (SUMPRODUCT(ISTEXT(F152:F154)*1)+COUNTIF(F155,"C")+MIN(2, MIN(1, SUMPRODUCT(ISTEXT(F158:F160)*1)/2)+MIN(1, SUMPRODUCT(ISTEXT(F162:F164)*1))+SUMPRODUCT(ISTEXT(F165)*1))+SUMPRODUCT(ISTEXT(F166:F171)*1))/12*100, ""))</f>
        <v/>
      </c>
      <c r="G172" s="206" t="str">
        <f t="shared" si="6"/>
        <v/>
      </c>
      <c r="H172" s="206" t="str">
        <f t="shared" si="6"/>
        <v/>
      </c>
      <c r="I172" s="206" t="str">
        <f t="shared" si="6"/>
        <v/>
      </c>
      <c r="J172" s="206" t="str">
        <f t="shared" si="6"/>
        <v/>
      </c>
      <c r="K172" s="206" t="str">
        <f t="shared" si="6"/>
        <v/>
      </c>
      <c r="L172" s="206" t="str">
        <f t="shared" si="6"/>
        <v/>
      </c>
      <c r="M172" s="206" t="str">
        <f t="shared" si="6"/>
        <v/>
      </c>
      <c r="N172" s="206" t="str">
        <f t="shared" si="6"/>
        <v/>
      </c>
      <c r="O172" s="206" t="str">
        <f t="shared" si="6"/>
        <v/>
      </c>
      <c r="P172" s="206" t="str">
        <f t="shared" si="6"/>
        <v/>
      </c>
      <c r="Q172" s="206" t="str">
        <f t="shared" si="6"/>
        <v/>
      </c>
      <c r="R172" s="206" t="str">
        <f t="shared" si="6"/>
        <v/>
      </c>
      <c r="S172" s="206" t="str">
        <f t="shared" si="6"/>
        <v/>
      </c>
      <c r="T172" s="206" t="str">
        <f t="shared" si="6"/>
        <v/>
      </c>
      <c r="U172" s="206" t="str">
        <f t="shared" si="6"/>
        <v/>
      </c>
      <c r="V172" s="206" t="str">
        <f t="shared" si="6"/>
        <v/>
      </c>
      <c r="W172" s="206" t="str">
        <f t="shared" si="6"/>
        <v/>
      </c>
      <c r="X172" s="206" t="str">
        <f t="shared" si="6"/>
        <v/>
      </c>
      <c r="Y172" s="339"/>
    </row>
    <row r="173" spans="1:25" ht="22.5" customHeight="1">
      <c r="A173" s="339"/>
      <c r="C173" s="359" t="s">
        <v>610</v>
      </c>
      <c r="D173" s="359"/>
      <c r="E173" s="353"/>
      <c r="F173" s="354"/>
      <c r="G173" s="354"/>
      <c r="H173" s="354"/>
      <c r="I173" s="354"/>
      <c r="J173" s="354"/>
      <c r="K173" s="354"/>
      <c r="L173" s="354"/>
      <c r="M173" s="354"/>
      <c r="N173" s="354"/>
      <c r="O173" s="354"/>
      <c r="P173" s="354"/>
      <c r="Q173" s="354"/>
      <c r="R173" s="354"/>
      <c r="S173" s="354"/>
      <c r="T173" s="354"/>
      <c r="U173" s="354"/>
      <c r="V173" s="354"/>
      <c r="W173" s="354"/>
      <c r="X173" s="354"/>
      <c r="Y173" s="339"/>
    </row>
    <row r="174" spans="1:25">
      <c r="A174" s="339"/>
      <c r="B174" s="198" t="s">
        <v>297</v>
      </c>
      <c r="C174" s="341" t="s">
        <v>661</v>
      </c>
      <c r="D174" s="341"/>
      <c r="E174" s="212" t="str">
        <f>Electives!E25</f>
        <v/>
      </c>
      <c r="F174" s="212" t="str">
        <f>Electives!F25</f>
        <v/>
      </c>
      <c r="G174" s="212" t="str">
        <f>Electives!G25</f>
        <v/>
      </c>
      <c r="H174" s="212" t="str">
        <f>Electives!H25</f>
        <v/>
      </c>
      <c r="I174" s="212" t="str">
        <f>Electives!I25</f>
        <v/>
      </c>
      <c r="J174" s="212" t="str">
        <f>Electives!J25</f>
        <v/>
      </c>
      <c r="K174" s="212" t="str">
        <f>Electives!K25</f>
        <v/>
      </c>
      <c r="L174" s="212" t="str">
        <f>Electives!L25</f>
        <v/>
      </c>
      <c r="M174" s="212" t="str">
        <f>Electives!M25</f>
        <v/>
      </c>
      <c r="N174" s="212" t="str">
        <f>Electives!N25</f>
        <v/>
      </c>
      <c r="O174" s="212" t="str">
        <f>Electives!O25</f>
        <v/>
      </c>
      <c r="P174" s="212" t="str">
        <f>Electives!P25</f>
        <v/>
      </c>
      <c r="Q174" s="212" t="str">
        <f>Electives!Q25</f>
        <v/>
      </c>
      <c r="R174" s="212" t="str">
        <f>Electives!R25</f>
        <v/>
      </c>
      <c r="S174" s="212" t="str">
        <f>Electives!S25</f>
        <v/>
      </c>
      <c r="T174" s="212" t="str">
        <f>Electives!T25</f>
        <v/>
      </c>
      <c r="U174" s="212" t="str">
        <f>Electives!U25</f>
        <v/>
      </c>
      <c r="V174" s="212" t="str">
        <f>Electives!V25</f>
        <v/>
      </c>
      <c r="W174" s="212" t="str">
        <f>Electives!W25</f>
        <v/>
      </c>
      <c r="X174" s="212" t="str">
        <f>Electives!X25</f>
        <v/>
      </c>
      <c r="Y174" s="339"/>
    </row>
    <row r="175" spans="1:25">
      <c r="A175" s="339"/>
      <c r="B175" s="198" t="s">
        <v>298</v>
      </c>
      <c r="C175" s="344" t="s">
        <v>660</v>
      </c>
      <c r="D175" s="344"/>
      <c r="E175" s="212" t="str">
        <f>Electives!E49</f>
        <v xml:space="preserve"> </v>
      </c>
      <c r="F175" s="212" t="str">
        <f>Electives!F49</f>
        <v xml:space="preserve"> </v>
      </c>
      <c r="G175" s="212" t="str">
        <f>Electives!G49</f>
        <v xml:space="preserve"> </v>
      </c>
      <c r="H175" s="212" t="str">
        <f>Electives!H49</f>
        <v xml:space="preserve"> </v>
      </c>
      <c r="I175" s="212" t="str">
        <f>Electives!I49</f>
        <v xml:space="preserve"> </v>
      </c>
      <c r="J175" s="212" t="str">
        <f>Electives!J49</f>
        <v xml:space="preserve"> </v>
      </c>
      <c r="K175" s="212" t="str">
        <f>Electives!K49</f>
        <v xml:space="preserve"> </v>
      </c>
      <c r="L175" s="212" t="str">
        <f>Electives!L49</f>
        <v xml:space="preserve"> </v>
      </c>
      <c r="M175" s="212" t="str">
        <f>Electives!M49</f>
        <v xml:space="preserve"> </v>
      </c>
      <c r="N175" s="212" t="str">
        <f>Electives!N49</f>
        <v xml:space="preserve"> </v>
      </c>
      <c r="O175" s="212" t="str">
        <f>Electives!O49</f>
        <v xml:space="preserve"> </v>
      </c>
      <c r="P175" s="212" t="str">
        <f>Electives!P49</f>
        <v xml:space="preserve"> </v>
      </c>
      <c r="Q175" s="212" t="str">
        <f>Electives!Q49</f>
        <v xml:space="preserve"> </v>
      </c>
      <c r="R175" s="212" t="str">
        <f>Electives!R49</f>
        <v xml:space="preserve"> </v>
      </c>
      <c r="S175" s="212" t="str">
        <f>Electives!S49</f>
        <v xml:space="preserve"> </v>
      </c>
      <c r="T175" s="212" t="str">
        <f>Electives!T49</f>
        <v xml:space="preserve"> </v>
      </c>
      <c r="U175" s="212" t="str">
        <f>Electives!U49</f>
        <v xml:space="preserve"> </v>
      </c>
      <c r="V175" s="212" t="str">
        <f>Electives!V49</f>
        <v xml:space="preserve"> </v>
      </c>
      <c r="W175" s="212" t="str">
        <f>Electives!W49</f>
        <v xml:space="preserve"> </v>
      </c>
      <c r="X175" s="212" t="str">
        <f>Electives!X49</f>
        <v xml:space="preserve"> </v>
      </c>
      <c r="Y175" s="339"/>
    </row>
    <row r="176" spans="1:25">
      <c r="A176" s="339"/>
      <c r="B176" s="198">
        <v>2</v>
      </c>
      <c r="C176" s="344" t="s">
        <v>662</v>
      </c>
      <c r="D176" s="344"/>
      <c r="E176" s="204" t="str">
        <f>Achievements!E15</f>
        <v/>
      </c>
      <c r="F176" s="204" t="str">
        <f>Achievements!F15</f>
        <v/>
      </c>
      <c r="G176" s="204" t="str">
        <f>Achievements!G15</f>
        <v/>
      </c>
      <c r="H176" s="204" t="str">
        <f>Achievements!H15</f>
        <v/>
      </c>
      <c r="I176" s="204" t="str">
        <f>Achievements!I15</f>
        <v/>
      </c>
      <c r="J176" s="204" t="str">
        <f>Achievements!J15</f>
        <v/>
      </c>
      <c r="K176" s="204" t="str">
        <f>Achievements!K15</f>
        <v/>
      </c>
      <c r="L176" s="204" t="str">
        <f>Achievements!L15</f>
        <v/>
      </c>
      <c r="M176" s="204" t="str">
        <f>Achievements!M15</f>
        <v/>
      </c>
      <c r="N176" s="204" t="str">
        <f>Achievements!N15</f>
        <v/>
      </c>
      <c r="O176" s="204" t="str">
        <f>Achievements!O15</f>
        <v/>
      </c>
      <c r="P176" s="204" t="str">
        <f>Achievements!P15</f>
        <v/>
      </c>
      <c r="Q176" s="204" t="str">
        <f>Achievements!Q15</f>
        <v/>
      </c>
      <c r="R176" s="204" t="str">
        <f>Achievements!R15</f>
        <v/>
      </c>
      <c r="S176" s="204" t="str">
        <f>Achievements!S15</f>
        <v/>
      </c>
      <c r="T176" s="204" t="str">
        <f>Achievements!T15</f>
        <v/>
      </c>
      <c r="U176" s="204" t="str">
        <f>Achievements!U15</f>
        <v/>
      </c>
      <c r="V176" s="204" t="str">
        <f>Achievements!V15</f>
        <v/>
      </c>
      <c r="W176" s="204" t="str">
        <f>Achievements!W15</f>
        <v/>
      </c>
      <c r="X176" s="204" t="str">
        <f>Achievements!X15</f>
        <v/>
      </c>
      <c r="Y176" s="339"/>
    </row>
    <row r="177" spans="1:25">
      <c r="A177" s="339"/>
      <c r="B177" s="198">
        <v>3</v>
      </c>
      <c r="C177" s="341" t="s">
        <v>611</v>
      </c>
      <c r="D177" s="341"/>
      <c r="E177" s="191"/>
      <c r="F177" s="191"/>
      <c r="G177" s="191"/>
      <c r="H177" s="191"/>
      <c r="I177" s="191"/>
      <c r="J177" s="191"/>
      <c r="K177" s="191"/>
      <c r="L177" s="191"/>
      <c r="M177" s="191"/>
      <c r="N177" s="191"/>
      <c r="O177" s="191"/>
      <c r="P177" s="191"/>
      <c r="Q177" s="191"/>
      <c r="R177" s="191"/>
      <c r="S177" s="191"/>
      <c r="T177" s="191"/>
      <c r="U177" s="191"/>
      <c r="V177" s="191"/>
      <c r="W177" s="191"/>
      <c r="X177" s="191"/>
      <c r="Y177" s="339"/>
    </row>
    <row r="178" spans="1:25">
      <c r="A178" s="339"/>
      <c r="B178" s="198">
        <v>4</v>
      </c>
      <c r="C178" s="344" t="s">
        <v>612</v>
      </c>
      <c r="D178" s="344"/>
      <c r="E178" s="191"/>
      <c r="F178" s="191"/>
      <c r="G178" s="191"/>
      <c r="H178" s="191"/>
      <c r="I178" s="191"/>
      <c r="J178" s="191"/>
      <c r="K178" s="191"/>
      <c r="L178" s="191"/>
      <c r="M178" s="191"/>
      <c r="N178" s="191"/>
      <c r="O178" s="191"/>
      <c r="P178" s="191"/>
      <c r="Q178" s="191"/>
      <c r="R178" s="191"/>
      <c r="S178" s="191"/>
      <c r="T178" s="191"/>
      <c r="U178" s="191"/>
      <c r="V178" s="191"/>
      <c r="W178" s="191"/>
      <c r="X178" s="191"/>
      <c r="Y178" s="339"/>
    </row>
    <row r="179" spans="1:25">
      <c r="A179" s="339"/>
      <c r="B179" s="198">
        <v>5</v>
      </c>
      <c r="C179" s="344" t="s">
        <v>613</v>
      </c>
      <c r="D179" s="344"/>
      <c r="E179" s="191"/>
      <c r="F179" s="191"/>
      <c r="G179" s="191"/>
      <c r="H179" s="191"/>
      <c r="I179" s="191"/>
      <c r="J179" s="191"/>
      <c r="K179" s="191"/>
      <c r="L179" s="191"/>
      <c r="M179" s="191"/>
      <c r="N179" s="191"/>
      <c r="O179" s="191"/>
      <c r="P179" s="191"/>
      <c r="Q179" s="191"/>
      <c r="R179" s="191"/>
      <c r="S179" s="191"/>
      <c r="T179" s="191"/>
      <c r="U179" s="191"/>
      <c r="V179" s="191"/>
      <c r="W179" s="191"/>
      <c r="X179" s="191"/>
      <c r="Y179" s="339"/>
    </row>
    <row r="180" spans="1:25">
      <c r="A180" s="339"/>
      <c r="B180" s="198">
        <v>6</v>
      </c>
      <c r="C180" s="341" t="s">
        <v>614</v>
      </c>
      <c r="D180" s="341"/>
      <c r="E180" s="191"/>
      <c r="F180" s="191"/>
      <c r="G180" s="191"/>
      <c r="H180" s="191"/>
      <c r="I180" s="191"/>
      <c r="J180" s="191"/>
      <c r="K180" s="191"/>
      <c r="L180" s="191"/>
      <c r="M180" s="191"/>
      <c r="N180" s="191"/>
      <c r="O180" s="191"/>
      <c r="P180" s="191"/>
      <c r="Q180" s="191"/>
      <c r="R180" s="191"/>
      <c r="S180" s="191"/>
      <c r="T180" s="191"/>
      <c r="U180" s="191"/>
      <c r="V180" s="191"/>
      <c r="W180" s="191"/>
      <c r="X180" s="191"/>
      <c r="Y180" s="339"/>
    </row>
    <row r="181" spans="1:25">
      <c r="A181" s="339"/>
      <c r="B181" s="198">
        <v>7</v>
      </c>
      <c r="C181" s="341" t="s">
        <v>615</v>
      </c>
      <c r="D181" s="341"/>
      <c r="E181" s="212"/>
      <c r="F181" s="212"/>
      <c r="G181" s="212"/>
      <c r="H181" s="212"/>
      <c r="I181" s="212"/>
      <c r="J181" s="212"/>
      <c r="K181" s="212"/>
      <c r="L181" s="212"/>
      <c r="M181" s="212"/>
      <c r="N181" s="212"/>
      <c r="O181" s="212"/>
      <c r="P181" s="212"/>
      <c r="Q181" s="212"/>
      <c r="R181" s="212"/>
      <c r="S181" s="212"/>
      <c r="T181" s="212"/>
      <c r="U181" s="212"/>
      <c r="V181" s="212"/>
      <c r="W181" s="212"/>
      <c r="X181" s="212"/>
      <c r="Y181" s="339"/>
    </row>
    <row r="182" spans="1:25">
      <c r="A182" s="339"/>
      <c r="B182" s="198" t="s">
        <v>286</v>
      </c>
      <c r="C182" s="341" t="s">
        <v>616</v>
      </c>
      <c r="D182" s="341"/>
      <c r="E182" s="191"/>
      <c r="F182" s="191"/>
      <c r="G182" s="191"/>
      <c r="H182" s="191"/>
      <c r="I182" s="191"/>
      <c r="J182" s="191"/>
      <c r="K182" s="191"/>
      <c r="L182" s="191"/>
      <c r="M182" s="191"/>
      <c r="N182" s="191"/>
      <c r="O182" s="191"/>
      <c r="P182" s="191"/>
      <c r="Q182" s="191"/>
      <c r="R182" s="191"/>
      <c r="S182" s="191"/>
      <c r="T182" s="191"/>
      <c r="U182" s="191"/>
      <c r="V182" s="191"/>
      <c r="W182" s="191"/>
      <c r="X182" s="191"/>
      <c r="Y182" s="339"/>
    </row>
    <row r="183" spans="1:25">
      <c r="A183" s="339"/>
      <c r="B183" s="198" t="s">
        <v>287</v>
      </c>
      <c r="C183" s="344" t="s">
        <v>617</v>
      </c>
      <c r="D183" s="344"/>
      <c r="E183" s="191"/>
      <c r="F183" s="191"/>
      <c r="G183" s="191"/>
      <c r="H183" s="191"/>
      <c r="I183" s="191"/>
      <c r="J183" s="191"/>
      <c r="K183" s="191"/>
      <c r="L183" s="191"/>
      <c r="M183" s="191"/>
      <c r="N183" s="191"/>
      <c r="O183" s="191"/>
      <c r="P183" s="191"/>
      <c r="Q183" s="191"/>
      <c r="R183" s="191"/>
      <c r="S183" s="191"/>
      <c r="T183" s="191"/>
      <c r="U183" s="191"/>
      <c r="V183" s="191"/>
      <c r="W183" s="191"/>
      <c r="X183" s="191"/>
      <c r="Y183" s="339"/>
    </row>
    <row r="184" spans="1:25">
      <c r="A184" s="339"/>
      <c r="B184" s="198">
        <v>8</v>
      </c>
      <c r="C184" s="341" t="s">
        <v>618</v>
      </c>
      <c r="D184" s="341"/>
      <c r="E184" s="191"/>
      <c r="F184" s="191"/>
      <c r="G184" s="191"/>
      <c r="H184" s="191"/>
      <c r="I184" s="191"/>
      <c r="J184" s="191"/>
      <c r="K184" s="191"/>
      <c r="L184" s="191"/>
      <c r="M184" s="191"/>
      <c r="N184" s="191"/>
      <c r="O184" s="191"/>
      <c r="P184" s="191"/>
      <c r="Q184" s="191"/>
      <c r="R184" s="191"/>
      <c r="S184" s="191"/>
      <c r="T184" s="191"/>
      <c r="U184" s="191"/>
      <c r="V184" s="191"/>
      <c r="W184" s="191"/>
      <c r="X184" s="191"/>
      <c r="Y184" s="339"/>
    </row>
    <row r="185" spans="1:25">
      <c r="A185" s="339"/>
      <c r="B185" s="198">
        <v>9</v>
      </c>
      <c r="C185" s="341" t="s">
        <v>619</v>
      </c>
      <c r="D185" s="341"/>
      <c r="E185" s="191"/>
      <c r="F185" s="191"/>
      <c r="G185" s="191"/>
      <c r="H185" s="191"/>
      <c r="I185" s="191"/>
      <c r="J185" s="191"/>
      <c r="K185" s="191"/>
      <c r="L185" s="191"/>
      <c r="M185" s="191"/>
      <c r="N185" s="191"/>
      <c r="O185" s="191"/>
      <c r="P185" s="191"/>
      <c r="Q185" s="191"/>
      <c r="R185" s="191"/>
      <c r="S185" s="191"/>
      <c r="T185" s="191"/>
      <c r="U185" s="191"/>
      <c r="V185" s="191"/>
      <c r="W185" s="191"/>
      <c r="X185" s="191"/>
      <c r="Y185" s="339"/>
    </row>
    <row r="186" spans="1:25" ht="13.8" thickBot="1">
      <c r="A186" s="339"/>
      <c r="B186" s="198">
        <v>10</v>
      </c>
      <c r="C186" s="341" t="s">
        <v>620</v>
      </c>
      <c r="D186" s="341"/>
      <c r="E186" s="191"/>
      <c r="F186" s="191"/>
      <c r="G186" s="191"/>
      <c r="H186" s="191"/>
      <c r="I186" s="191"/>
      <c r="J186" s="191"/>
      <c r="K186" s="191"/>
      <c r="L186" s="191"/>
      <c r="M186" s="191"/>
      <c r="N186" s="191"/>
      <c r="O186" s="191"/>
      <c r="P186" s="191"/>
      <c r="Q186" s="191"/>
      <c r="R186" s="191"/>
      <c r="S186" s="191"/>
      <c r="T186" s="191"/>
      <c r="U186" s="191"/>
      <c r="V186" s="191"/>
      <c r="W186" s="191"/>
      <c r="X186" s="191"/>
      <c r="Y186" s="339"/>
    </row>
    <row r="187" spans="1:25" ht="13.8" thickBot="1">
      <c r="A187" s="339"/>
      <c r="C187" s="345" t="s">
        <v>113</v>
      </c>
      <c r="D187" s="346"/>
      <c r="E187" s="206" t="str">
        <f>IF(COUNTIF(E174:E176, "C")+SUMPRODUCT(ISTEXT(E177:E180)*1)+MAX(0,SUMPRODUCT(ISTEXT(E182)*1), SUMPRODUCT(ISTEXT(E183)*1))+SUMPRODUCT(ISTEXT(E184:E186)*1)=11, "C", IF(COUNTIF(E174:E176, "C")+SUMPRODUCT(ISTEXT(E177:E180)*1)+MAX(0,SUMPRODUCT(ISTEXT(E182)*1), SUMPRODUCT(ISTEXT(E183)*1))+SUMPRODUCT(ISTEXT(E184:E186)*1)&gt;0, (COUNTIF(E174:E176, "C")+SUMPRODUCT(ISTEXT(E177:E180)*1)+MAX(0,SUMPRODUCT(ISTEXT(E182)*1), SUMPRODUCT(ISTEXT(E183)*1))+SUMPRODUCT(ISTEXT(E184:E186)*1))/11*100,""))</f>
        <v/>
      </c>
      <c r="F187" s="206" t="str">
        <f t="shared" ref="F187:X187" si="7">IF(COUNTIF(F174:F176, "C")+SUMPRODUCT(ISTEXT(F177:F180)*1)+MAX(0,SUMPRODUCT(ISTEXT(F182)*1), SUMPRODUCT(ISTEXT(F183)*1))+SUMPRODUCT(ISTEXT(F184:F186)*1)=11, "C", IF(COUNTIF(F174:F176, "C")+SUMPRODUCT(ISTEXT(F177:F180)*1)+MAX(0,SUMPRODUCT(ISTEXT(F182)*1), SUMPRODUCT(ISTEXT(F183)*1))+SUMPRODUCT(ISTEXT(F184:F186)*1)&gt;0, (COUNTIF(F174:F176, "C")+SUMPRODUCT(ISTEXT(F177:F180)*1)+MAX(0,SUMPRODUCT(ISTEXT(F182)*1), SUMPRODUCT(ISTEXT(F183)*1))+SUMPRODUCT(ISTEXT(F184:F186)*1))/11*100,""))</f>
        <v/>
      </c>
      <c r="G187" s="206" t="str">
        <f t="shared" si="7"/>
        <v/>
      </c>
      <c r="H187" s="206" t="str">
        <f t="shared" si="7"/>
        <v/>
      </c>
      <c r="I187" s="206" t="str">
        <f t="shared" si="7"/>
        <v/>
      </c>
      <c r="J187" s="206" t="str">
        <f t="shared" si="7"/>
        <v/>
      </c>
      <c r="K187" s="206" t="str">
        <f t="shared" si="7"/>
        <v/>
      </c>
      <c r="L187" s="206" t="str">
        <f t="shared" si="7"/>
        <v/>
      </c>
      <c r="M187" s="206" t="str">
        <f t="shared" si="7"/>
        <v/>
      </c>
      <c r="N187" s="206" t="str">
        <f t="shared" si="7"/>
        <v/>
      </c>
      <c r="O187" s="206" t="str">
        <f t="shared" si="7"/>
        <v/>
      </c>
      <c r="P187" s="206" t="str">
        <f t="shared" si="7"/>
        <v/>
      </c>
      <c r="Q187" s="206" t="str">
        <f t="shared" si="7"/>
        <v/>
      </c>
      <c r="R187" s="206" t="str">
        <f t="shared" si="7"/>
        <v/>
      </c>
      <c r="S187" s="206" t="str">
        <f t="shared" si="7"/>
        <v/>
      </c>
      <c r="T187" s="206" t="str">
        <f t="shared" si="7"/>
        <v/>
      </c>
      <c r="U187" s="206" t="str">
        <f t="shared" si="7"/>
        <v/>
      </c>
      <c r="V187" s="206" t="str">
        <f t="shared" si="7"/>
        <v/>
      </c>
      <c r="W187" s="206" t="str">
        <f t="shared" si="7"/>
        <v/>
      </c>
      <c r="X187" s="206" t="str">
        <f t="shared" si="7"/>
        <v/>
      </c>
      <c r="Y187" s="339"/>
    </row>
  </sheetData>
  <sheetProtection algorithmName="SHA-512" hashValue="gz4Fu4O7XYf2xQicfbwWhSIsusMKMv9ZSl/s/lbRHT7cAQnt2OtpmJz19J8D5WWvMPGS6L6wYgQRa00nEEup/A==" saltValue="nL65Rjvh2sjkc6p2Kxo26g==" spinCount="100000" sheet="1" selectLockedCells="1"/>
  <mergeCells count="213">
    <mergeCell ref="C159:D159"/>
    <mergeCell ref="C160:D160"/>
    <mergeCell ref="C161:D161"/>
    <mergeCell ref="C162:D162"/>
    <mergeCell ref="C163:D163"/>
    <mergeCell ref="C164:D164"/>
    <mergeCell ref="C153:D153"/>
    <mergeCell ref="C154:D154"/>
    <mergeCell ref="C182:D182"/>
    <mergeCell ref="C155:D155"/>
    <mergeCell ref="C156:D156"/>
    <mergeCell ref="C157:D157"/>
    <mergeCell ref="C158:D158"/>
    <mergeCell ref="C183:D183"/>
    <mergeCell ref="C184:D184"/>
    <mergeCell ref="C185:D185"/>
    <mergeCell ref="C186:D186"/>
    <mergeCell ref="C187:D187"/>
    <mergeCell ref="C176:D176"/>
    <mergeCell ref="C177:D177"/>
    <mergeCell ref="C178:D178"/>
    <mergeCell ref="C179:D179"/>
    <mergeCell ref="C180:D180"/>
    <mergeCell ref="C181:D181"/>
    <mergeCell ref="E173:X173"/>
    <mergeCell ref="C174:D174"/>
    <mergeCell ref="C175:D175"/>
    <mergeCell ref="C165:D165"/>
    <mergeCell ref="C166:D166"/>
    <mergeCell ref="C167:D167"/>
    <mergeCell ref="C168:D168"/>
    <mergeCell ref="C169:D169"/>
    <mergeCell ref="C170:D170"/>
    <mergeCell ref="C171:D171"/>
    <mergeCell ref="C172:D172"/>
    <mergeCell ref="C173:D173"/>
    <mergeCell ref="C148:D148"/>
    <mergeCell ref="C149:D149"/>
    <mergeCell ref="C150:D150"/>
    <mergeCell ref="C151:D151"/>
    <mergeCell ref="E151:X151"/>
    <mergeCell ref="C152:D152"/>
    <mergeCell ref="C142:D142"/>
    <mergeCell ref="C143:D143"/>
    <mergeCell ref="C144:D144"/>
    <mergeCell ref="C145:D145"/>
    <mergeCell ref="C146:D146"/>
    <mergeCell ref="C147:D147"/>
    <mergeCell ref="C136:D136"/>
    <mergeCell ref="C137:D137"/>
    <mergeCell ref="C138:D138"/>
    <mergeCell ref="C139:D139"/>
    <mergeCell ref="C140:D140"/>
    <mergeCell ref="C141:D141"/>
    <mergeCell ref="C131:D131"/>
    <mergeCell ref="C132:D132"/>
    <mergeCell ref="E132:X132"/>
    <mergeCell ref="C133:D133"/>
    <mergeCell ref="C134:D134"/>
    <mergeCell ref="C135:D135"/>
    <mergeCell ref="C125:D125"/>
    <mergeCell ref="C126:D126"/>
    <mergeCell ref="C127:D127"/>
    <mergeCell ref="C128:D128"/>
    <mergeCell ref="C129:D129"/>
    <mergeCell ref="C130:D130"/>
    <mergeCell ref="C119:D119"/>
    <mergeCell ref="C120:D120"/>
    <mergeCell ref="C121:D121"/>
    <mergeCell ref="C122:D122"/>
    <mergeCell ref="C123:D123"/>
    <mergeCell ref="C124:D124"/>
    <mergeCell ref="C114:D114"/>
    <mergeCell ref="E114:X114"/>
    <mergeCell ref="C115:D115"/>
    <mergeCell ref="C116:D116"/>
    <mergeCell ref="C117:D117"/>
    <mergeCell ref="C118:D118"/>
    <mergeCell ref="C108:D108"/>
    <mergeCell ref="C109:D109"/>
    <mergeCell ref="C110:D110"/>
    <mergeCell ref="C111:D111"/>
    <mergeCell ref="C112:D112"/>
    <mergeCell ref="C113:D113"/>
    <mergeCell ref="C102:D102"/>
    <mergeCell ref="C103:D103"/>
    <mergeCell ref="C104:D104"/>
    <mergeCell ref="C105:D105"/>
    <mergeCell ref="C106:D106"/>
    <mergeCell ref="C107:D107"/>
    <mergeCell ref="C96:D96"/>
    <mergeCell ref="C97:D97"/>
    <mergeCell ref="C98:D98"/>
    <mergeCell ref="C99:D99"/>
    <mergeCell ref="C100:D100"/>
    <mergeCell ref="C101:D101"/>
    <mergeCell ref="C90:D90"/>
    <mergeCell ref="C91:D91"/>
    <mergeCell ref="C92:D92"/>
    <mergeCell ref="C93:D93"/>
    <mergeCell ref="C94:D94"/>
    <mergeCell ref="C95:D95"/>
    <mergeCell ref="C85:D85"/>
    <mergeCell ref="C86:D86"/>
    <mergeCell ref="E86:X86"/>
    <mergeCell ref="C87:D87"/>
    <mergeCell ref="C88:D88"/>
    <mergeCell ref="C89:D89"/>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E50:X50"/>
    <mergeCell ref="C51:D51"/>
    <mergeCell ref="C52:D52"/>
    <mergeCell ref="C53:D53"/>
    <mergeCell ref="C54:D54"/>
    <mergeCell ref="C44:D44"/>
    <mergeCell ref="C45:D45"/>
    <mergeCell ref="C46:D46"/>
    <mergeCell ref="C47:D47"/>
    <mergeCell ref="C48:D48"/>
    <mergeCell ref="C49:D49"/>
    <mergeCell ref="V1:V4"/>
    <mergeCell ref="W1:W4"/>
    <mergeCell ref="X1:X4"/>
    <mergeCell ref="C26:D26"/>
    <mergeCell ref="C27:D27"/>
    <mergeCell ref="C28:D28"/>
    <mergeCell ref="C29:D29"/>
    <mergeCell ref="C30:D30"/>
    <mergeCell ref="C31:D31"/>
    <mergeCell ref="C20:D20"/>
    <mergeCell ref="C21:D21"/>
    <mergeCell ref="C22:D22"/>
    <mergeCell ref="C23:D23"/>
    <mergeCell ref="C24:D24"/>
    <mergeCell ref="C25:D25"/>
    <mergeCell ref="B4:D4"/>
    <mergeCell ref="Y1:Y187"/>
    <mergeCell ref="C5:D5"/>
    <mergeCell ref="C6:D6"/>
    <mergeCell ref="C7:D7"/>
    <mergeCell ref="C8:D8"/>
    <mergeCell ref="C9:D9"/>
    <mergeCell ref="C10:D10"/>
    <mergeCell ref="P1:P4"/>
    <mergeCell ref="Q1:Q4"/>
    <mergeCell ref="R1:R4"/>
    <mergeCell ref="S1:S4"/>
    <mergeCell ref="T1:T4"/>
    <mergeCell ref="U1:U4"/>
    <mergeCell ref="J1:J4"/>
    <mergeCell ref="K1:K4"/>
    <mergeCell ref="L1:L4"/>
    <mergeCell ref="M1:M4"/>
    <mergeCell ref="N1:N4"/>
    <mergeCell ref="O1:O4"/>
    <mergeCell ref="C15:D15"/>
    <mergeCell ref="C16:D16"/>
    <mergeCell ref="C17:D17"/>
    <mergeCell ref="C18:D18"/>
    <mergeCell ref="E18:X18"/>
    <mergeCell ref="A1:A187"/>
    <mergeCell ref="E1:E4"/>
    <mergeCell ref="F1:F4"/>
    <mergeCell ref="G1:G4"/>
    <mergeCell ref="H1:H4"/>
    <mergeCell ref="I1:I4"/>
    <mergeCell ref="C11:D11"/>
    <mergeCell ref="C12:D12"/>
    <mergeCell ref="C13:D13"/>
    <mergeCell ref="C14:D14"/>
    <mergeCell ref="C19:D19"/>
    <mergeCell ref="C38:D38"/>
    <mergeCell ref="C39:D39"/>
    <mergeCell ref="C40:D40"/>
    <mergeCell ref="C41:D41"/>
    <mergeCell ref="C42:D42"/>
    <mergeCell ref="C43:D43"/>
    <mergeCell ref="C32:D32"/>
    <mergeCell ref="C33:D33"/>
    <mergeCell ref="C34:D34"/>
    <mergeCell ref="C35:D35"/>
    <mergeCell ref="C36:D36"/>
    <mergeCell ref="C37:D37"/>
    <mergeCell ref="C50:D50"/>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3"/>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09375" defaultRowHeight="13.2"/>
  <cols>
    <col min="1" max="2" width="3.33203125" style="187" customWidth="1"/>
    <col min="3" max="4" width="16.44140625" style="187" customWidth="1"/>
    <col min="5" max="24" width="3.6640625" style="187" customWidth="1"/>
    <col min="25" max="25" width="3.109375" style="187" customWidth="1"/>
    <col min="26" max="16384" width="9.109375" style="187"/>
  </cols>
  <sheetData>
    <row r="1" spans="1:25" s="26" customFormat="1" ht="12.75" customHeight="1">
      <c r="A1" s="360" t="s">
        <v>674</v>
      </c>
      <c r="B1" s="151"/>
      <c r="C1" s="17" t="s">
        <v>7</v>
      </c>
      <c r="D1" s="18"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360" t="s">
        <v>674</v>
      </c>
    </row>
    <row r="2" spans="1:25" s="26" customFormat="1" ht="12.75" customHeight="1">
      <c r="A2" s="360"/>
      <c r="B2" s="171"/>
      <c r="C2" s="20" t="s">
        <v>8</v>
      </c>
      <c r="D2" s="21" t="str">
        <f>Instructions!F5</f>
        <v xml:space="preserve"> </v>
      </c>
      <c r="E2" s="283"/>
      <c r="F2" s="283"/>
      <c r="G2" s="283"/>
      <c r="H2" s="283"/>
      <c r="I2" s="283"/>
      <c r="J2" s="283"/>
      <c r="K2" s="283"/>
      <c r="L2" s="283"/>
      <c r="M2" s="283"/>
      <c r="N2" s="283"/>
      <c r="O2" s="283"/>
      <c r="P2" s="283"/>
      <c r="Q2" s="283"/>
      <c r="R2" s="283"/>
      <c r="S2" s="283"/>
      <c r="T2" s="283"/>
      <c r="U2" s="283"/>
      <c r="V2" s="283"/>
      <c r="W2" s="283"/>
      <c r="X2" s="283"/>
      <c r="Y2" s="360"/>
    </row>
    <row r="3" spans="1:25" s="26" customFormat="1">
      <c r="A3" s="360"/>
      <c r="B3" s="171"/>
      <c r="C3" s="22"/>
      <c r="D3" s="23"/>
      <c r="E3" s="283"/>
      <c r="F3" s="283"/>
      <c r="G3" s="283"/>
      <c r="H3" s="283"/>
      <c r="I3" s="283"/>
      <c r="J3" s="283"/>
      <c r="K3" s="283"/>
      <c r="L3" s="283"/>
      <c r="M3" s="283"/>
      <c r="N3" s="283"/>
      <c r="O3" s="283"/>
      <c r="P3" s="283"/>
      <c r="Q3" s="283"/>
      <c r="R3" s="283"/>
      <c r="S3" s="283"/>
      <c r="T3" s="283"/>
      <c r="U3" s="283"/>
      <c r="V3" s="283"/>
      <c r="W3" s="283"/>
      <c r="X3" s="283"/>
      <c r="Y3" s="360"/>
    </row>
    <row r="4" spans="1:25" s="26" customFormat="1" ht="12.75" customHeight="1">
      <c r="A4" s="360"/>
      <c r="B4" s="343" t="s">
        <v>344</v>
      </c>
      <c r="C4" s="293"/>
      <c r="D4" s="294"/>
      <c r="E4" s="284"/>
      <c r="F4" s="284"/>
      <c r="G4" s="284"/>
      <c r="H4" s="284"/>
      <c r="I4" s="284"/>
      <c r="J4" s="284"/>
      <c r="K4" s="284"/>
      <c r="L4" s="284"/>
      <c r="M4" s="284"/>
      <c r="N4" s="284"/>
      <c r="O4" s="284"/>
      <c r="P4" s="284"/>
      <c r="Q4" s="284"/>
      <c r="R4" s="284"/>
      <c r="S4" s="284"/>
      <c r="T4" s="284"/>
      <c r="U4" s="284"/>
      <c r="V4" s="284"/>
      <c r="W4" s="284"/>
      <c r="X4" s="284"/>
      <c r="Y4" s="360"/>
    </row>
    <row r="5" spans="1:25" ht="22.5" customHeight="1">
      <c r="A5" s="360"/>
      <c r="C5" s="352" t="s">
        <v>651</v>
      </c>
      <c r="D5" s="352"/>
      <c r="Y5" s="360"/>
    </row>
    <row r="6" spans="1:25">
      <c r="A6" s="360"/>
      <c r="B6" s="216">
        <v>1</v>
      </c>
      <c r="C6" s="341" t="s">
        <v>650</v>
      </c>
      <c r="D6" s="342"/>
      <c r="E6" s="191"/>
      <c r="F6" s="191"/>
      <c r="G6" s="191"/>
      <c r="H6" s="191"/>
      <c r="I6" s="191"/>
      <c r="J6" s="191"/>
      <c r="K6" s="191"/>
      <c r="L6" s="191"/>
      <c r="M6" s="191"/>
      <c r="N6" s="191"/>
      <c r="O6" s="191"/>
      <c r="P6" s="191"/>
      <c r="Q6" s="191"/>
      <c r="R6" s="191"/>
      <c r="S6" s="191"/>
      <c r="T6" s="191"/>
      <c r="U6" s="191"/>
      <c r="V6" s="191"/>
      <c r="W6" s="191"/>
      <c r="X6" s="191"/>
      <c r="Y6" s="360"/>
    </row>
    <row r="7" spans="1:25">
      <c r="A7" s="360"/>
      <c r="B7" s="216">
        <v>2</v>
      </c>
      <c r="C7" s="341" t="s">
        <v>649</v>
      </c>
      <c r="D7" s="342"/>
      <c r="E7" s="191"/>
      <c r="F7" s="191"/>
      <c r="G7" s="191"/>
      <c r="H7" s="191"/>
      <c r="I7" s="191"/>
      <c r="J7" s="191"/>
      <c r="K7" s="191"/>
      <c r="L7" s="191"/>
      <c r="M7" s="191"/>
      <c r="N7" s="191"/>
      <c r="O7" s="191"/>
      <c r="P7" s="191"/>
      <c r="Q7" s="191"/>
      <c r="R7" s="191"/>
      <c r="S7" s="191"/>
      <c r="T7" s="191"/>
      <c r="U7" s="191"/>
      <c r="V7" s="191"/>
      <c r="W7" s="191"/>
      <c r="X7" s="191"/>
      <c r="Y7" s="360"/>
    </row>
    <row r="8" spans="1:25">
      <c r="A8" s="360"/>
      <c r="B8" s="216">
        <v>3</v>
      </c>
      <c r="C8" s="341" t="s">
        <v>631</v>
      </c>
      <c r="D8" s="342"/>
      <c r="E8" s="191"/>
      <c r="F8" s="191"/>
      <c r="G8" s="191"/>
      <c r="H8" s="191"/>
      <c r="I8" s="191"/>
      <c r="J8" s="191"/>
      <c r="K8" s="191"/>
      <c r="L8" s="191"/>
      <c r="M8" s="191"/>
      <c r="N8" s="191"/>
      <c r="O8" s="191"/>
      <c r="P8" s="191"/>
      <c r="Q8" s="191"/>
      <c r="R8" s="191"/>
      <c r="S8" s="191"/>
      <c r="T8" s="191"/>
      <c r="U8" s="191"/>
      <c r="V8" s="191"/>
      <c r="W8" s="191"/>
      <c r="X8" s="191"/>
      <c r="Y8" s="360"/>
    </row>
    <row r="9" spans="1:25" ht="13.8" thickBot="1">
      <c r="A9" s="360"/>
      <c r="B9" s="216">
        <v>4</v>
      </c>
      <c r="C9" s="341" t="s">
        <v>648</v>
      </c>
      <c r="D9" s="342"/>
      <c r="E9" s="191"/>
      <c r="F9" s="191"/>
      <c r="G9" s="191"/>
      <c r="H9" s="191"/>
      <c r="I9" s="191"/>
      <c r="J9" s="191"/>
      <c r="K9" s="191"/>
      <c r="L9" s="191"/>
      <c r="M9" s="191"/>
      <c r="N9" s="191"/>
      <c r="O9" s="191"/>
      <c r="P9" s="191"/>
      <c r="Q9" s="191"/>
      <c r="R9" s="191"/>
      <c r="S9" s="191"/>
      <c r="T9" s="191"/>
      <c r="U9" s="191"/>
      <c r="V9" s="191"/>
      <c r="W9" s="191"/>
      <c r="X9" s="191"/>
      <c r="Y9" s="360"/>
    </row>
    <row r="10" spans="1:25" ht="13.8" thickBot="1">
      <c r="A10" s="360"/>
      <c r="C10" s="345" t="s">
        <v>113</v>
      </c>
      <c r="D10" s="346"/>
      <c r="E10" s="213" t="str">
        <f t="shared" ref="E10:X10" si="0">IF(SUMPRODUCT(ISTEXT(E6:E9)*1)=4, "C", IF(SUMPRODUCT(ISTEXT(E6:E9)*1)&gt;0, (SUMPRODUCT(ISTEXT(E6:E9)*1))/4*100, ""))</f>
        <v/>
      </c>
      <c r="F10" s="213" t="str">
        <f t="shared" si="0"/>
        <v/>
      </c>
      <c r="G10" s="213" t="str">
        <f t="shared" si="0"/>
        <v/>
      </c>
      <c r="H10" s="213" t="str">
        <f t="shared" si="0"/>
        <v/>
      </c>
      <c r="I10" s="213" t="str">
        <f t="shared" si="0"/>
        <v/>
      </c>
      <c r="J10" s="213" t="str">
        <f t="shared" si="0"/>
        <v/>
      </c>
      <c r="K10" s="213" t="str">
        <f t="shared" si="0"/>
        <v/>
      </c>
      <c r="L10" s="213" t="str">
        <f t="shared" si="0"/>
        <v/>
      </c>
      <c r="M10" s="213" t="str">
        <f t="shared" si="0"/>
        <v/>
      </c>
      <c r="N10" s="213" t="str">
        <f t="shared" si="0"/>
        <v/>
      </c>
      <c r="O10" s="213" t="str">
        <f t="shared" si="0"/>
        <v/>
      </c>
      <c r="P10" s="213" t="str">
        <f t="shared" si="0"/>
        <v/>
      </c>
      <c r="Q10" s="213" t="str">
        <f t="shared" si="0"/>
        <v/>
      </c>
      <c r="R10" s="213" t="str">
        <f t="shared" si="0"/>
        <v/>
      </c>
      <c r="S10" s="213" t="str">
        <f t="shared" si="0"/>
        <v/>
      </c>
      <c r="T10" s="213" t="str">
        <f t="shared" si="0"/>
        <v/>
      </c>
      <c r="U10" s="213" t="str">
        <f t="shared" si="0"/>
        <v/>
      </c>
      <c r="V10" s="213" t="str">
        <f t="shared" si="0"/>
        <v/>
      </c>
      <c r="W10" s="213" t="str">
        <f t="shared" si="0"/>
        <v/>
      </c>
      <c r="X10" s="213" t="str">
        <f t="shared" si="0"/>
        <v/>
      </c>
      <c r="Y10" s="360"/>
    </row>
    <row r="11" spans="1:25" ht="22.5" customHeight="1">
      <c r="A11" s="360"/>
      <c r="B11" s="202"/>
      <c r="C11" s="351" t="s">
        <v>647</v>
      </c>
      <c r="D11" s="351"/>
      <c r="E11" s="361"/>
      <c r="F11" s="362"/>
      <c r="G11" s="362"/>
      <c r="H11" s="362"/>
      <c r="I11" s="362"/>
      <c r="J11" s="362"/>
      <c r="K11" s="362"/>
      <c r="L11" s="362"/>
      <c r="M11" s="362"/>
      <c r="N11" s="362"/>
      <c r="O11" s="362"/>
      <c r="P11" s="362"/>
      <c r="Q11" s="362"/>
      <c r="R11" s="362"/>
      <c r="S11" s="362"/>
      <c r="T11" s="362"/>
      <c r="U11" s="362"/>
      <c r="V11" s="362"/>
      <c r="W11" s="362"/>
      <c r="X11" s="362"/>
      <c r="Y11" s="360"/>
    </row>
    <row r="12" spans="1:25">
      <c r="A12" s="360"/>
      <c r="B12" s="216">
        <v>1</v>
      </c>
      <c r="C12" s="341" t="s">
        <v>646</v>
      </c>
      <c r="D12" s="342"/>
      <c r="E12" s="215" t="str">
        <f t="shared" ref="E12:X12" si="1">E10</f>
        <v/>
      </c>
      <c r="F12" s="215" t="str">
        <f t="shared" si="1"/>
        <v/>
      </c>
      <c r="G12" s="215" t="str">
        <f t="shared" si="1"/>
        <v/>
      </c>
      <c r="H12" s="215" t="str">
        <f t="shared" si="1"/>
        <v/>
      </c>
      <c r="I12" s="215" t="str">
        <f t="shared" si="1"/>
        <v/>
      </c>
      <c r="J12" s="215" t="str">
        <f t="shared" si="1"/>
        <v/>
      </c>
      <c r="K12" s="215" t="str">
        <f t="shared" si="1"/>
        <v/>
      </c>
      <c r="L12" s="215" t="str">
        <f t="shared" si="1"/>
        <v/>
      </c>
      <c r="M12" s="215" t="str">
        <f t="shared" si="1"/>
        <v/>
      </c>
      <c r="N12" s="215" t="str">
        <f t="shared" si="1"/>
        <v/>
      </c>
      <c r="O12" s="215" t="str">
        <f t="shared" si="1"/>
        <v/>
      </c>
      <c r="P12" s="215" t="str">
        <f t="shared" si="1"/>
        <v/>
      </c>
      <c r="Q12" s="215" t="str">
        <f t="shared" si="1"/>
        <v/>
      </c>
      <c r="R12" s="215" t="str">
        <f t="shared" si="1"/>
        <v/>
      </c>
      <c r="S12" s="215" t="str">
        <f t="shared" si="1"/>
        <v/>
      </c>
      <c r="T12" s="215" t="str">
        <f t="shared" si="1"/>
        <v/>
      </c>
      <c r="U12" s="215" t="str">
        <f t="shared" si="1"/>
        <v/>
      </c>
      <c r="V12" s="215" t="str">
        <f t="shared" si="1"/>
        <v/>
      </c>
      <c r="W12" s="215" t="str">
        <f t="shared" si="1"/>
        <v/>
      </c>
      <c r="X12" s="215" t="str">
        <f t="shared" si="1"/>
        <v/>
      </c>
      <c r="Y12" s="360"/>
    </row>
    <row r="13" spans="1:25">
      <c r="A13" s="360"/>
      <c r="B13" s="214" t="s">
        <v>625</v>
      </c>
      <c r="C13" s="341" t="s">
        <v>645</v>
      </c>
      <c r="D13" s="342"/>
      <c r="E13" s="191"/>
      <c r="F13" s="191"/>
      <c r="G13" s="191"/>
      <c r="H13" s="191"/>
      <c r="I13" s="191"/>
      <c r="J13" s="191"/>
      <c r="K13" s="191"/>
      <c r="L13" s="191"/>
      <c r="M13" s="191"/>
      <c r="N13" s="191"/>
      <c r="O13" s="191"/>
      <c r="P13" s="191"/>
      <c r="Q13" s="191"/>
      <c r="R13" s="191"/>
      <c r="S13" s="191"/>
      <c r="T13" s="191"/>
      <c r="U13" s="191"/>
      <c r="V13" s="191"/>
      <c r="W13" s="191"/>
      <c r="X13" s="191"/>
      <c r="Y13" s="360"/>
    </row>
    <row r="14" spans="1:25">
      <c r="A14" s="360"/>
      <c r="B14" s="214" t="s">
        <v>624</v>
      </c>
      <c r="C14" s="344" t="s">
        <v>644</v>
      </c>
      <c r="D14" s="344"/>
      <c r="E14" s="191"/>
      <c r="F14" s="191"/>
      <c r="G14" s="191"/>
      <c r="H14" s="191"/>
      <c r="I14" s="191"/>
      <c r="J14" s="191"/>
      <c r="K14" s="191"/>
      <c r="L14" s="191"/>
      <c r="M14" s="191"/>
      <c r="N14" s="191"/>
      <c r="O14" s="191"/>
      <c r="P14" s="191"/>
      <c r="Q14" s="191"/>
      <c r="R14" s="191"/>
      <c r="S14" s="191"/>
      <c r="T14" s="191"/>
      <c r="U14" s="191"/>
      <c r="V14" s="191"/>
      <c r="W14" s="191"/>
      <c r="X14" s="191"/>
      <c r="Y14" s="360"/>
    </row>
    <row r="15" spans="1:25">
      <c r="A15" s="360"/>
      <c r="B15" s="214" t="s">
        <v>622</v>
      </c>
      <c r="C15" s="341" t="s">
        <v>623</v>
      </c>
      <c r="D15" s="342"/>
      <c r="E15" s="191"/>
      <c r="F15" s="191"/>
      <c r="G15" s="191"/>
      <c r="H15" s="191"/>
      <c r="I15" s="191"/>
      <c r="J15" s="191"/>
      <c r="K15" s="191"/>
      <c r="L15" s="191"/>
      <c r="M15" s="191"/>
      <c r="N15" s="191"/>
      <c r="O15" s="191"/>
      <c r="P15" s="191"/>
      <c r="Q15" s="191"/>
      <c r="R15" s="191"/>
      <c r="S15" s="191"/>
      <c r="T15" s="191"/>
      <c r="U15" s="191"/>
      <c r="V15" s="191"/>
      <c r="W15" s="191"/>
      <c r="X15" s="191"/>
      <c r="Y15" s="360"/>
    </row>
    <row r="16" spans="1:25" ht="13.8" thickBot="1">
      <c r="A16" s="360"/>
      <c r="B16" s="214" t="s">
        <v>634</v>
      </c>
      <c r="C16" s="341" t="s">
        <v>643</v>
      </c>
      <c r="D16" s="342"/>
      <c r="E16" s="191"/>
      <c r="F16" s="191"/>
      <c r="G16" s="191"/>
      <c r="H16" s="191"/>
      <c r="I16" s="191"/>
      <c r="J16" s="191"/>
      <c r="K16" s="191"/>
      <c r="L16" s="191"/>
      <c r="M16" s="191"/>
      <c r="N16" s="191"/>
      <c r="O16" s="191"/>
      <c r="P16" s="191"/>
      <c r="Q16" s="191"/>
      <c r="R16" s="191"/>
      <c r="S16" s="191"/>
      <c r="T16" s="191"/>
      <c r="U16" s="191"/>
      <c r="V16" s="191"/>
      <c r="W16" s="191"/>
      <c r="X16" s="191"/>
      <c r="Y16" s="360"/>
    </row>
    <row r="17" spans="1:25" ht="13.8" thickBot="1">
      <c r="A17" s="360"/>
      <c r="C17" s="345" t="s">
        <v>113</v>
      </c>
      <c r="D17" s="346"/>
      <c r="E17" s="213" t="str">
        <f t="shared" ref="E17:X17" si="2">IF(SUMPRODUCT(ISTEXT(E13:E16)*1)+COUNTIF(E12,"C")=5, "C", IF(SUMPRODUCT(ISTEXT(E13:E16)*1)+COUNTIF(E12,"C")&gt;0, (SUMPRODUCT(ISTEXT(E13:E16)*1)+COUNTIF(E12,"C"))/5*100, ""))</f>
        <v/>
      </c>
      <c r="F17" s="213" t="str">
        <f t="shared" si="2"/>
        <v/>
      </c>
      <c r="G17" s="213" t="str">
        <f t="shared" si="2"/>
        <v/>
      </c>
      <c r="H17" s="213" t="str">
        <f t="shared" si="2"/>
        <v/>
      </c>
      <c r="I17" s="213" t="str">
        <f t="shared" si="2"/>
        <v/>
      </c>
      <c r="J17" s="213" t="str">
        <f t="shared" si="2"/>
        <v/>
      </c>
      <c r="K17" s="213" t="str">
        <f t="shared" si="2"/>
        <v/>
      </c>
      <c r="L17" s="213" t="str">
        <f t="shared" si="2"/>
        <v/>
      </c>
      <c r="M17" s="213" t="str">
        <f t="shared" si="2"/>
        <v/>
      </c>
      <c r="N17" s="213" t="str">
        <f t="shared" si="2"/>
        <v/>
      </c>
      <c r="O17" s="213" t="str">
        <f t="shared" si="2"/>
        <v/>
      </c>
      <c r="P17" s="213" t="str">
        <f t="shared" si="2"/>
        <v/>
      </c>
      <c r="Q17" s="213" t="str">
        <f t="shared" si="2"/>
        <v/>
      </c>
      <c r="R17" s="213" t="str">
        <f t="shared" si="2"/>
        <v/>
      </c>
      <c r="S17" s="213" t="str">
        <f t="shared" si="2"/>
        <v/>
      </c>
      <c r="T17" s="213" t="str">
        <f t="shared" si="2"/>
        <v/>
      </c>
      <c r="U17" s="213" t="str">
        <f t="shared" si="2"/>
        <v/>
      </c>
      <c r="V17" s="213" t="str">
        <f t="shared" si="2"/>
        <v/>
      </c>
      <c r="W17" s="213" t="str">
        <f t="shared" si="2"/>
        <v/>
      </c>
      <c r="X17" s="213" t="str">
        <f t="shared" si="2"/>
        <v/>
      </c>
      <c r="Y17" s="360"/>
    </row>
    <row r="18" spans="1:25" ht="22.5" customHeight="1">
      <c r="A18" s="360"/>
      <c r="B18" s="202"/>
      <c r="C18" s="351" t="s">
        <v>642</v>
      </c>
      <c r="D18" s="351"/>
      <c r="E18" s="361"/>
      <c r="F18" s="362"/>
      <c r="G18" s="362"/>
      <c r="H18" s="362"/>
      <c r="I18" s="362"/>
      <c r="J18" s="362"/>
      <c r="K18" s="362"/>
      <c r="L18" s="362"/>
      <c r="M18" s="362"/>
      <c r="N18" s="362"/>
      <c r="O18" s="362"/>
      <c r="P18" s="362"/>
      <c r="Q18" s="362"/>
      <c r="R18" s="362"/>
      <c r="S18" s="362"/>
      <c r="T18" s="362"/>
      <c r="U18" s="362"/>
      <c r="V18" s="362"/>
      <c r="W18" s="362"/>
      <c r="X18" s="362"/>
      <c r="Y18" s="360"/>
    </row>
    <row r="19" spans="1:25">
      <c r="A19" s="360"/>
      <c r="B19" s="216">
        <v>1</v>
      </c>
      <c r="C19" s="341" t="s">
        <v>641</v>
      </c>
      <c r="D19" s="342"/>
      <c r="E19" s="191"/>
      <c r="F19" s="191"/>
      <c r="G19" s="191"/>
      <c r="H19" s="191"/>
      <c r="I19" s="191"/>
      <c r="J19" s="191"/>
      <c r="K19" s="191"/>
      <c r="L19" s="191"/>
      <c r="M19" s="191"/>
      <c r="N19" s="191"/>
      <c r="O19" s="191"/>
      <c r="P19" s="191"/>
      <c r="Q19" s="191"/>
      <c r="R19" s="191"/>
      <c r="S19" s="191"/>
      <c r="T19" s="191"/>
      <c r="U19" s="191"/>
      <c r="V19" s="191"/>
      <c r="W19" s="191"/>
      <c r="X19" s="191"/>
      <c r="Y19" s="360"/>
    </row>
    <row r="20" spans="1:25">
      <c r="A20" s="360"/>
      <c r="B20" s="216">
        <v>2</v>
      </c>
      <c r="C20" s="341" t="s">
        <v>640</v>
      </c>
      <c r="D20" s="342"/>
      <c r="E20" s="191"/>
      <c r="F20" s="191"/>
      <c r="G20" s="191"/>
      <c r="H20" s="191"/>
      <c r="I20" s="191"/>
      <c r="J20" s="191"/>
      <c r="K20" s="191"/>
      <c r="L20" s="191"/>
      <c r="M20" s="191"/>
      <c r="N20" s="191"/>
      <c r="O20" s="191"/>
      <c r="P20" s="191"/>
      <c r="Q20" s="191"/>
      <c r="R20" s="191"/>
      <c r="S20" s="191"/>
      <c r="T20" s="191"/>
      <c r="U20" s="191"/>
      <c r="V20" s="191"/>
      <c r="W20" s="191"/>
      <c r="X20" s="191"/>
      <c r="Y20" s="360"/>
    </row>
    <row r="21" spans="1:25">
      <c r="A21" s="360"/>
      <c r="B21" s="216">
        <v>3</v>
      </c>
      <c r="C21" s="344" t="s">
        <v>639</v>
      </c>
      <c r="D21" s="344"/>
      <c r="E21" s="191"/>
      <c r="F21" s="191"/>
      <c r="G21" s="191"/>
      <c r="H21" s="191"/>
      <c r="I21" s="191"/>
      <c r="J21" s="191"/>
      <c r="K21" s="191"/>
      <c r="L21" s="191"/>
      <c r="M21" s="191"/>
      <c r="N21" s="191"/>
      <c r="O21" s="191"/>
      <c r="P21" s="191"/>
      <c r="Q21" s="191"/>
      <c r="R21" s="191"/>
      <c r="S21" s="191"/>
      <c r="T21" s="191"/>
      <c r="U21" s="191"/>
      <c r="V21" s="191"/>
      <c r="W21" s="191"/>
      <c r="X21" s="191"/>
      <c r="Y21" s="360"/>
    </row>
    <row r="22" spans="1:25">
      <c r="A22" s="360"/>
      <c r="B22" s="216">
        <v>4</v>
      </c>
      <c r="C22" s="341" t="s">
        <v>638</v>
      </c>
      <c r="D22" s="342"/>
      <c r="E22" s="191"/>
      <c r="F22" s="191"/>
      <c r="G22" s="191"/>
      <c r="H22" s="191"/>
      <c r="I22" s="191"/>
      <c r="J22" s="191"/>
      <c r="K22" s="191"/>
      <c r="L22" s="191"/>
      <c r="M22" s="191"/>
      <c r="N22" s="191"/>
      <c r="O22" s="191"/>
      <c r="P22" s="191"/>
      <c r="Q22" s="191"/>
      <c r="R22" s="191"/>
      <c r="S22" s="191"/>
      <c r="T22" s="191"/>
      <c r="U22" s="191"/>
      <c r="V22" s="191"/>
      <c r="W22" s="191"/>
      <c r="X22" s="191"/>
      <c r="Y22" s="360"/>
    </row>
    <row r="23" spans="1:25" ht="13.8" thickBot="1">
      <c r="A23" s="360"/>
      <c r="B23" s="216">
        <v>5</v>
      </c>
      <c r="C23" s="341" t="s">
        <v>637</v>
      </c>
      <c r="D23" s="342"/>
      <c r="E23" s="191"/>
      <c r="F23" s="191"/>
      <c r="G23" s="191"/>
      <c r="H23" s="191"/>
      <c r="I23" s="191"/>
      <c r="J23" s="191"/>
      <c r="K23" s="191"/>
      <c r="L23" s="191"/>
      <c r="M23" s="191"/>
      <c r="N23" s="191"/>
      <c r="O23" s="191"/>
      <c r="P23" s="191"/>
      <c r="Q23" s="191"/>
      <c r="R23" s="191"/>
      <c r="S23" s="191"/>
      <c r="T23" s="191"/>
      <c r="U23" s="191"/>
      <c r="V23" s="191"/>
      <c r="W23" s="191"/>
      <c r="X23" s="191"/>
      <c r="Y23" s="360"/>
    </row>
    <row r="24" spans="1:25" ht="13.8" thickBot="1">
      <c r="A24" s="360"/>
      <c r="C24" s="345" t="s">
        <v>113</v>
      </c>
      <c r="D24" s="346"/>
      <c r="E24" s="213" t="str">
        <f t="shared" ref="E24:X24" si="3">IF(SUMPRODUCT(ISTEXT(E19:E23)*1)=5, "C", IF(SUMPRODUCT(ISTEXT(E19:E23)*1)&gt;0, (SUMPRODUCT(ISTEXT(E19:E23)*1))/5*100, ""))</f>
        <v/>
      </c>
      <c r="F24" s="213" t="str">
        <f t="shared" si="3"/>
        <v/>
      </c>
      <c r="G24" s="213" t="str">
        <f t="shared" si="3"/>
        <v/>
      </c>
      <c r="H24" s="213" t="str">
        <f t="shared" si="3"/>
        <v/>
      </c>
      <c r="I24" s="213" t="str">
        <f t="shared" si="3"/>
        <v/>
      </c>
      <c r="J24" s="213" t="str">
        <f t="shared" si="3"/>
        <v/>
      </c>
      <c r="K24" s="213" t="str">
        <f t="shared" si="3"/>
        <v/>
      </c>
      <c r="L24" s="213" t="str">
        <f t="shared" si="3"/>
        <v/>
      </c>
      <c r="M24" s="213" t="str">
        <f t="shared" si="3"/>
        <v/>
      </c>
      <c r="N24" s="213" t="str">
        <f t="shared" si="3"/>
        <v/>
      </c>
      <c r="O24" s="213" t="str">
        <f t="shared" si="3"/>
        <v/>
      </c>
      <c r="P24" s="213" t="str">
        <f t="shared" si="3"/>
        <v/>
      </c>
      <c r="Q24" s="213" t="str">
        <f t="shared" si="3"/>
        <v/>
      </c>
      <c r="R24" s="213" t="str">
        <f t="shared" si="3"/>
        <v/>
      </c>
      <c r="S24" s="213" t="str">
        <f t="shared" si="3"/>
        <v/>
      </c>
      <c r="T24" s="213" t="str">
        <f t="shared" si="3"/>
        <v/>
      </c>
      <c r="U24" s="213" t="str">
        <f t="shared" si="3"/>
        <v/>
      </c>
      <c r="V24" s="213" t="str">
        <f t="shared" si="3"/>
        <v/>
      </c>
      <c r="W24" s="213" t="str">
        <f t="shared" si="3"/>
        <v/>
      </c>
      <c r="X24" s="213" t="str">
        <f t="shared" si="3"/>
        <v/>
      </c>
      <c r="Y24" s="360"/>
    </row>
    <row r="25" spans="1:25" ht="22.5" customHeight="1">
      <c r="A25" s="360"/>
      <c r="B25" s="202"/>
      <c r="C25" s="351" t="s">
        <v>636</v>
      </c>
      <c r="D25" s="351"/>
      <c r="E25" s="361"/>
      <c r="F25" s="362"/>
      <c r="G25" s="362"/>
      <c r="H25" s="362"/>
      <c r="I25" s="362"/>
      <c r="J25" s="362"/>
      <c r="K25" s="362"/>
      <c r="L25" s="362"/>
      <c r="M25" s="362"/>
      <c r="N25" s="362"/>
      <c r="O25" s="362"/>
      <c r="P25" s="362"/>
      <c r="Q25" s="362"/>
      <c r="R25" s="362"/>
      <c r="S25" s="362"/>
      <c r="T25" s="362"/>
      <c r="U25" s="362"/>
      <c r="V25" s="362"/>
      <c r="W25" s="362"/>
      <c r="X25" s="362"/>
      <c r="Y25" s="360"/>
    </row>
    <row r="26" spans="1:25">
      <c r="A26" s="360"/>
      <c r="B26" s="216">
        <v>1</v>
      </c>
      <c r="C26" s="341" t="s">
        <v>635</v>
      </c>
      <c r="D26" s="342"/>
      <c r="E26" s="215" t="str">
        <f t="shared" ref="E26:X26" si="4">E24</f>
        <v/>
      </c>
      <c r="F26" s="215" t="str">
        <f t="shared" si="4"/>
        <v/>
      </c>
      <c r="G26" s="215" t="str">
        <f t="shared" si="4"/>
        <v/>
      </c>
      <c r="H26" s="215" t="str">
        <f t="shared" si="4"/>
        <v/>
      </c>
      <c r="I26" s="215" t="str">
        <f t="shared" si="4"/>
        <v/>
      </c>
      <c r="J26" s="215" t="str">
        <f t="shared" si="4"/>
        <v/>
      </c>
      <c r="K26" s="215" t="str">
        <f t="shared" si="4"/>
        <v/>
      </c>
      <c r="L26" s="215" t="str">
        <f t="shared" si="4"/>
        <v/>
      </c>
      <c r="M26" s="215" t="str">
        <f t="shared" si="4"/>
        <v/>
      </c>
      <c r="N26" s="215" t="str">
        <f t="shared" si="4"/>
        <v/>
      </c>
      <c r="O26" s="215" t="str">
        <f t="shared" si="4"/>
        <v/>
      </c>
      <c r="P26" s="215" t="str">
        <f t="shared" si="4"/>
        <v/>
      </c>
      <c r="Q26" s="215" t="str">
        <f t="shared" si="4"/>
        <v/>
      </c>
      <c r="R26" s="215" t="str">
        <f t="shared" si="4"/>
        <v/>
      </c>
      <c r="S26" s="215" t="str">
        <f t="shared" si="4"/>
        <v/>
      </c>
      <c r="T26" s="215" t="str">
        <f t="shared" si="4"/>
        <v/>
      </c>
      <c r="U26" s="215" t="str">
        <f t="shared" si="4"/>
        <v/>
      </c>
      <c r="V26" s="215" t="str">
        <f t="shared" si="4"/>
        <v/>
      </c>
      <c r="W26" s="215" t="str">
        <f t="shared" si="4"/>
        <v/>
      </c>
      <c r="X26" s="215" t="str">
        <f t="shared" si="4"/>
        <v/>
      </c>
      <c r="Y26" s="360"/>
    </row>
    <row r="27" spans="1:25">
      <c r="A27" s="360"/>
      <c r="B27" s="214" t="s">
        <v>625</v>
      </c>
      <c r="C27" s="341" t="s">
        <v>663</v>
      </c>
      <c r="D27" s="342"/>
      <c r="E27" s="191"/>
      <c r="F27" s="191"/>
      <c r="G27" s="191"/>
      <c r="H27" s="191"/>
      <c r="I27" s="191"/>
      <c r="J27" s="191"/>
      <c r="K27" s="191"/>
      <c r="L27" s="191"/>
      <c r="M27" s="191"/>
      <c r="N27" s="191"/>
      <c r="O27" s="191"/>
      <c r="P27" s="191"/>
      <c r="Q27" s="191"/>
      <c r="R27" s="191"/>
      <c r="S27" s="191"/>
      <c r="T27" s="191"/>
      <c r="U27" s="191"/>
      <c r="V27" s="191"/>
      <c r="W27" s="191"/>
      <c r="X27" s="191"/>
      <c r="Y27" s="360"/>
    </row>
    <row r="28" spans="1:25">
      <c r="A28" s="360"/>
      <c r="B28" s="214" t="s">
        <v>624</v>
      </c>
      <c r="C28" s="341" t="s">
        <v>664</v>
      </c>
      <c r="D28" s="341"/>
      <c r="E28" s="191"/>
      <c r="F28" s="191"/>
      <c r="G28" s="191"/>
      <c r="H28" s="191"/>
      <c r="I28" s="191"/>
      <c r="J28" s="191"/>
      <c r="K28" s="191"/>
      <c r="L28" s="191"/>
      <c r="M28" s="191"/>
      <c r="N28" s="191"/>
      <c r="O28" s="191"/>
      <c r="P28" s="191"/>
      <c r="Q28" s="191"/>
      <c r="R28" s="191"/>
      <c r="S28" s="191"/>
      <c r="T28" s="191"/>
      <c r="U28" s="191"/>
      <c r="V28" s="191"/>
      <c r="W28" s="191"/>
      <c r="X28" s="191"/>
      <c r="Y28" s="360"/>
    </row>
    <row r="29" spans="1:25">
      <c r="A29" s="360"/>
      <c r="B29" s="214" t="s">
        <v>622</v>
      </c>
      <c r="C29" s="341" t="s">
        <v>623</v>
      </c>
      <c r="D29" s="342"/>
      <c r="E29" s="191"/>
      <c r="F29" s="191"/>
      <c r="G29" s="191"/>
      <c r="H29" s="191"/>
      <c r="I29" s="191"/>
      <c r="J29" s="191"/>
      <c r="K29" s="191"/>
      <c r="L29" s="191"/>
      <c r="M29" s="191"/>
      <c r="N29" s="191"/>
      <c r="O29" s="191"/>
      <c r="P29" s="191"/>
      <c r="Q29" s="191"/>
      <c r="R29" s="191"/>
      <c r="S29" s="191"/>
      <c r="T29" s="191"/>
      <c r="U29" s="191"/>
      <c r="V29" s="191"/>
      <c r="W29" s="191"/>
      <c r="X29" s="191"/>
      <c r="Y29" s="360"/>
    </row>
    <row r="30" spans="1:25" ht="13.8" thickBot="1">
      <c r="A30" s="360"/>
      <c r="B30" s="214" t="s">
        <v>634</v>
      </c>
      <c r="C30" s="341" t="s">
        <v>633</v>
      </c>
      <c r="D30" s="342"/>
      <c r="E30" s="191"/>
      <c r="F30" s="191"/>
      <c r="G30" s="191"/>
      <c r="H30" s="191"/>
      <c r="I30" s="191"/>
      <c r="J30" s="191"/>
      <c r="K30" s="191"/>
      <c r="L30" s="191"/>
      <c r="M30" s="191"/>
      <c r="N30" s="191"/>
      <c r="O30" s="191"/>
      <c r="P30" s="191"/>
      <c r="Q30" s="191"/>
      <c r="R30" s="191"/>
      <c r="S30" s="191"/>
      <c r="T30" s="191"/>
      <c r="U30" s="191"/>
      <c r="V30" s="191"/>
      <c r="W30" s="191"/>
      <c r="X30" s="191"/>
      <c r="Y30" s="360"/>
    </row>
    <row r="31" spans="1:25" ht="13.8" thickBot="1">
      <c r="A31" s="360"/>
      <c r="C31" s="345" t="s">
        <v>113</v>
      </c>
      <c r="D31" s="346"/>
      <c r="E31" s="213" t="str">
        <f t="shared" ref="E31:X31" si="5">IF(SUMPRODUCT(ISTEXT(E27:E30)*1)+COUNTIF(E26,"C")=5, "C", IF(SUMPRODUCT(ISTEXT(E27:E30)*1)+COUNTIF(E26,"C")&gt;0, (SUMPRODUCT(ISTEXT(E27:E30)*1)+COUNTIF(E26,"C"))/5*100, ""))</f>
        <v/>
      </c>
      <c r="F31" s="213" t="str">
        <f t="shared" si="5"/>
        <v/>
      </c>
      <c r="G31" s="213" t="str">
        <f t="shared" si="5"/>
        <v/>
      </c>
      <c r="H31" s="213" t="str">
        <f t="shared" si="5"/>
        <v/>
      </c>
      <c r="I31" s="213" t="str">
        <f t="shared" si="5"/>
        <v/>
      </c>
      <c r="J31" s="213" t="str">
        <f t="shared" si="5"/>
        <v/>
      </c>
      <c r="K31" s="213" t="str">
        <f t="shared" si="5"/>
        <v/>
      </c>
      <c r="L31" s="213" t="str">
        <f t="shared" si="5"/>
        <v/>
      </c>
      <c r="M31" s="213" t="str">
        <f t="shared" si="5"/>
        <v/>
      </c>
      <c r="N31" s="213" t="str">
        <f t="shared" si="5"/>
        <v/>
      </c>
      <c r="O31" s="213" t="str">
        <f t="shared" si="5"/>
        <v/>
      </c>
      <c r="P31" s="213" t="str">
        <f t="shared" si="5"/>
        <v/>
      </c>
      <c r="Q31" s="213" t="str">
        <f t="shared" si="5"/>
        <v/>
      </c>
      <c r="R31" s="213" t="str">
        <f t="shared" si="5"/>
        <v/>
      </c>
      <c r="S31" s="213" t="str">
        <f t="shared" si="5"/>
        <v/>
      </c>
      <c r="T31" s="213" t="str">
        <f t="shared" si="5"/>
        <v/>
      </c>
      <c r="U31" s="213" t="str">
        <f t="shared" si="5"/>
        <v/>
      </c>
      <c r="V31" s="213" t="str">
        <f t="shared" si="5"/>
        <v/>
      </c>
      <c r="W31" s="213" t="str">
        <f t="shared" si="5"/>
        <v/>
      </c>
      <c r="X31" s="213" t="str">
        <f t="shared" si="5"/>
        <v/>
      </c>
      <c r="Y31" s="360"/>
    </row>
    <row r="32" spans="1:25" ht="22.5" customHeight="1">
      <c r="A32" s="360"/>
      <c r="B32" s="202"/>
      <c r="C32" s="351" t="s">
        <v>632</v>
      </c>
      <c r="D32" s="351"/>
      <c r="E32" s="361"/>
      <c r="F32" s="362"/>
      <c r="G32" s="362"/>
      <c r="H32" s="362"/>
      <c r="I32" s="362"/>
      <c r="J32" s="362"/>
      <c r="K32" s="362"/>
      <c r="L32" s="362"/>
      <c r="M32" s="362"/>
      <c r="N32" s="362"/>
      <c r="O32" s="362"/>
      <c r="P32" s="362"/>
      <c r="Q32" s="362"/>
      <c r="R32" s="362"/>
      <c r="S32" s="362"/>
      <c r="T32" s="362"/>
      <c r="U32" s="362"/>
      <c r="V32" s="362"/>
      <c r="W32" s="362"/>
      <c r="X32" s="362"/>
      <c r="Y32" s="360"/>
    </row>
    <row r="33" spans="1:25">
      <c r="A33" s="360"/>
      <c r="B33" s="216">
        <v>1</v>
      </c>
      <c r="C33" s="341" t="s">
        <v>631</v>
      </c>
      <c r="D33" s="342"/>
      <c r="E33" s="191"/>
      <c r="F33" s="191"/>
      <c r="G33" s="191"/>
      <c r="H33" s="191"/>
      <c r="I33" s="191"/>
      <c r="J33" s="191"/>
      <c r="K33" s="191"/>
      <c r="L33" s="191"/>
      <c r="M33" s="191"/>
      <c r="N33" s="191"/>
      <c r="O33" s="191"/>
      <c r="P33" s="191"/>
      <c r="Q33" s="191"/>
      <c r="R33" s="191"/>
      <c r="S33" s="191"/>
      <c r="T33" s="191"/>
      <c r="U33" s="191"/>
      <c r="V33" s="191"/>
      <c r="W33" s="191"/>
      <c r="X33" s="191"/>
      <c r="Y33" s="360"/>
    </row>
    <row r="34" spans="1:25">
      <c r="A34" s="360"/>
      <c r="B34" s="216">
        <v>2</v>
      </c>
      <c r="C34" s="341" t="s">
        <v>630</v>
      </c>
      <c r="D34" s="342"/>
      <c r="E34" s="191"/>
      <c r="F34" s="191"/>
      <c r="G34" s="191"/>
      <c r="H34" s="191"/>
      <c r="I34" s="191"/>
      <c r="J34" s="191"/>
      <c r="K34" s="191"/>
      <c r="L34" s="191"/>
      <c r="M34" s="191"/>
      <c r="N34" s="191"/>
      <c r="O34" s="191"/>
      <c r="P34" s="191"/>
      <c r="Q34" s="191"/>
      <c r="R34" s="191"/>
      <c r="S34" s="191"/>
      <c r="T34" s="191"/>
      <c r="U34" s="191"/>
      <c r="V34" s="191"/>
      <c r="W34" s="191"/>
      <c r="X34" s="191"/>
      <c r="Y34" s="360"/>
    </row>
    <row r="35" spans="1:25">
      <c r="A35" s="360"/>
      <c r="B35" s="216">
        <v>3</v>
      </c>
      <c r="C35" s="341" t="s">
        <v>629</v>
      </c>
      <c r="D35" s="341"/>
      <c r="E35" s="191"/>
      <c r="F35" s="191"/>
      <c r="G35" s="191"/>
      <c r="H35" s="191"/>
      <c r="I35" s="191"/>
      <c r="J35" s="191"/>
      <c r="K35" s="191"/>
      <c r="L35" s="191"/>
      <c r="M35" s="191"/>
      <c r="N35" s="191"/>
      <c r="O35" s="191"/>
      <c r="P35" s="191"/>
      <c r="Q35" s="191"/>
      <c r="R35" s="191"/>
      <c r="S35" s="191"/>
      <c r="T35" s="191"/>
      <c r="U35" s="191"/>
      <c r="V35" s="191"/>
      <c r="W35" s="191"/>
      <c r="X35" s="191"/>
      <c r="Y35" s="360"/>
    </row>
    <row r="36" spans="1:25" ht="13.8" thickBot="1">
      <c r="A36" s="360"/>
      <c r="B36" s="216">
        <v>4</v>
      </c>
      <c r="C36" s="341" t="s">
        <v>628</v>
      </c>
      <c r="D36" s="342"/>
      <c r="E36" s="191"/>
      <c r="F36" s="191"/>
      <c r="G36" s="191"/>
      <c r="H36" s="191"/>
      <c r="I36" s="191"/>
      <c r="J36" s="191"/>
      <c r="K36" s="191"/>
      <c r="L36" s="191"/>
      <c r="M36" s="191"/>
      <c r="N36" s="191"/>
      <c r="O36" s="191"/>
      <c r="P36" s="191"/>
      <c r="Q36" s="191"/>
      <c r="R36" s="191"/>
      <c r="S36" s="191"/>
      <c r="T36" s="191"/>
      <c r="U36" s="191"/>
      <c r="V36" s="191"/>
      <c r="W36" s="191"/>
      <c r="X36" s="191"/>
      <c r="Y36" s="360"/>
    </row>
    <row r="37" spans="1:25" ht="13.8" thickBot="1">
      <c r="A37" s="360"/>
      <c r="C37" s="345" t="s">
        <v>113</v>
      </c>
      <c r="D37" s="346"/>
      <c r="E37" s="213" t="str">
        <f>IF(SUMPRODUCT(ISTEXT(E33:E36)*1)=4, "C", IF(SUMPRODUCT(ISTEXT(E33:E36)*1)&gt;0, (SUMPRODUCT(ISTEXT(E33:E36)*1))/4*100, ""))</f>
        <v/>
      </c>
      <c r="F37" s="213" t="str">
        <f t="shared" ref="F37:X37" si="6">IF(SUMPRODUCT(ISTEXT(F33:F36)*1)=4, "C", IF(SUMPRODUCT(ISTEXT(F33:F36)*1)&gt;0, (SUMPRODUCT(ISTEXT(F33:F36)*1))/4*100, ""))</f>
        <v/>
      </c>
      <c r="G37" s="213" t="str">
        <f t="shared" si="6"/>
        <v/>
      </c>
      <c r="H37" s="213" t="str">
        <f t="shared" si="6"/>
        <v/>
      </c>
      <c r="I37" s="213" t="str">
        <f t="shared" si="6"/>
        <v/>
      </c>
      <c r="J37" s="213" t="str">
        <f t="shared" si="6"/>
        <v/>
      </c>
      <c r="K37" s="213" t="str">
        <f t="shared" si="6"/>
        <v/>
      </c>
      <c r="L37" s="213" t="str">
        <f t="shared" si="6"/>
        <v/>
      </c>
      <c r="M37" s="213" t="str">
        <f t="shared" si="6"/>
        <v/>
      </c>
      <c r="N37" s="213" t="str">
        <f t="shared" si="6"/>
        <v/>
      </c>
      <c r="O37" s="213" t="str">
        <f t="shared" si="6"/>
        <v/>
      </c>
      <c r="P37" s="213" t="str">
        <f t="shared" si="6"/>
        <v/>
      </c>
      <c r="Q37" s="213" t="str">
        <f t="shared" si="6"/>
        <v/>
      </c>
      <c r="R37" s="213" t="str">
        <f t="shared" si="6"/>
        <v/>
      </c>
      <c r="S37" s="213" t="str">
        <f t="shared" si="6"/>
        <v/>
      </c>
      <c r="T37" s="213" t="str">
        <f t="shared" si="6"/>
        <v/>
      </c>
      <c r="U37" s="213" t="str">
        <f t="shared" si="6"/>
        <v/>
      </c>
      <c r="V37" s="213" t="str">
        <f t="shared" si="6"/>
        <v/>
      </c>
      <c r="W37" s="213" t="str">
        <f t="shared" si="6"/>
        <v/>
      </c>
      <c r="X37" s="213" t="str">
        <f t="shared" si="6"/>
        <v/>
      </c>
      <c r="Y37" s="360"/>
    </row>
    <row r="38" spans="1:25" ht="22.5" customHeight="1">
      <c r="A38" s="360"/>
      <c r="B38" s="202"/>
      <c r="C38" s="351" t="s">
        <v>627</v>
      </c>
      <c r="D38" s="351"/>
      <c r="E38" s="361"/>
      <c r="F38" s="362"/>
      <c r="G38" s="362"/>
      <c r="H38" s="362"/>
      <c r="I38" s="362"/>
      <c r="J38" s="362"/>
      <c r="K38" s="362"/>
      <c r="L38" s="362"/>
      <c r="M38" s="362"/>
      <c r="N38" s="362"/>
      <c r="O38" s="362"/>
      <c r="P38" s="362"/>
      <c r="Q38" s="362"/>
      <c r="R38" s="362"/>
      <c r="S38" s="362"/>
      <c r="T38" s="362"/>
      <c r="U38" s="362"/>
      <c r="V38" s="362"/>
      <c r="W38" s="362"/>
      <c r="X38" s="362"/>
      <c r="Y38" s="360"/>
    </row>
    <row r="39" spans="1:25">
      <c r="A39" s="360"/>
      <c r="B39" s="216">
        <v>1</v>
      </c>
      <c r="C39" s="341" t="s">
        <v>626</v>
      </c>
      <c r="D39" s="342"/>
      <c r="E39" s="215" t="str">
        <f t="shared" ref="E39:X39" si="7">E37</f>
        <v/>
      </c>
      <c r="F39" s="215" t="str">
        <f t="shared" si="7"/>
        <v/>
      </c>
      <c r="G39" s="215" t="str">
        <f t="shared" si="7"/>
        <v/>
      </c>
      <c r="H39" s="215" t="str">
        <f t="shared" si="7"/>
        <v/>
      </c>
      <c r="I39" s="215" t="str">
        <f t="shared" si="7"/>
        <v/>
      </c>
      <c r="J39" s="215" t="str">
        <f t="shared" si="7"/>
        <v/>
      </c>
      <c r="K39" s="215" t="str">
        <f t="shared" si="7"/>
        <v/>
      </c>
      <c r="L39" s="215" t="str">
        <f t="shared" si="7"/>
        <v/>
      </c>
      <c r="M39" s="215" t="str">
        <f t="shared" si="7"/>
        <v/>
      </c>
      <c r="N39" s="215" t="str">
        <f t="shared" si="7"/>
        <v/>
      </c>
      <c r="O39" s="215" t="str">
        <f t="shared" si="7"/>
        <v/>
      </c>
      <c r="P39" s="215" t="str">
        <f t="shared" si="7"/>
        <v/>
      </c>
      <c r="Q39" s="215" t="str">
        <f t="shared" si="7"/>
        <v/>
      </c>
      <c r="R39" s="215" t="str">
        <f t="shared" si="7"/>
        <v/>
      </c>
      <c r="S39" s="215" t="str">
        <f t="shared" si="7"/>
        <v/>
      </c>
      <c r="T39" s="215" t="str">
        <f t="shared" si="7"/>
        <v/>
      </c>
      <c r="U39" s="215" t="str">
        <f t="shared" si="7"/>
        <v/>
      </c>
      <c r="V39" s="215" t="str">
        <f t="shared" si="7"/>
        <v/>
      </c>
      <c r="W39" s="215" t="str">
        <f t="shared" si="7"/>
        <v/>
      </c>
      <c r="X39" s="215" t="str">
        <f t="shared" si="7"/>
        <v/>
      </c>
      <c r="Y39" s="360"/>
    </row>
    <row r="40" spans="1:25">
      <c r="A40" s="360"/>
      <c r="B40" s="214" t="s">
        <v>625</v>
      </c>
      <c r="C40" s="341" t="s">
        <v>665</v>
      </c>
      <c r="D40" s="342"/>
      <c r="E40" s="191"/>
      <c r="F40" s="191"/>
      <c r="G40" s="191"/>
      <c r="H40" s="191"/>
      <c r="I40" s="191"/>
      <c r="J40" s="191"/>
      <c r="K40" s="191"/>
      <c r="L40" s="191"/>
      <c r="M40" s="191"/>
      <c r="N40" s="191"/>
      <c r="O40" s="191"/>
      <c r="P40" s="191"/>
      <c r="Q40" s="191"/>
      <c r="R40" s="191"/>
      <c r="S40" s="191"/>
      <c r="T40" s="191"/>
      <c r="U40" s="191"/>
      <c r="V40" s="191"/>
      <c r="W40" s="191"/>
      <c r="X40" s="191"/>
      <c r="Y40" s="360"/>
    </row>
    <row r="41" spans="1:25">
      <c r="A41" s="360"/>
      <c r="B41" s="214" t="s">
        <v>624</v>
      </c>
      <c r="C41" s="341" t="s">
        <v>623</v>
      </c>
      <c r="D41" s="342"/>
      <c r="E41" s="191"/>
      <c r="F41" s="191"/>
      <c r="G41" s="191"/>
      <c r="H41" s="191"/>
      <c r="I41" s="191"/>
      <c r="J41" s="191"/>
      <c r="K41" s="191"/>
      <c r="L41" s="191"/>
      <c r="M41" s="191"/>
      <c r="N41" s="191"/>
      <c r="O41" s="191"/>
      <c r="P41" s="191"/>
      <c r="Q41" s="191"/>
      <c r="R41" s="191"/>
      <c r="S41" s="191"/>
      <c r="T41" s="191"/>
      <c r="U41" s="191"/>
      <c r="V41" s="191"/>
      <c r="W41" s="191"/>
      <c r="X41" s="191"/>
      <c r="Y41" s="360"/>
    </row>
    <row r="42" spans="1:25" ht="13.8" thickBot="1">
      <c r="A42" s="360"/>
      <c r="B42" s="214" t="s">
        <v>622</v>
      </c>
      <c r="C42" s="341" t="s">
        <v>621</v>
      </c>
      <c r="D42" s="342"/>
      <c r="E42" s="191"/>
      <c r="F42" s="191"/>
      <c r="G42" s="191"/>
      <c r="H42" s="191"/>
      <c r="I42" s="191"/>
      <c r="J42" s="191"/>
      <c r="K42" s="191"/>
      <c r="L42" s="191"/>
      <c r="M42" s="191"/>
      <c r="N42" s="191"/>
      <c r="O42" s="191"/>
      <c r="P42" s="191"/>
      <c r="Q42" s="191"/>
      <c r="R42" s="191"/>
      <c r="S42" s="191"/>
      <c r="T42" s="191"/>
      <c r="U42" s="191"/>
      <c r="V42" s="191"/>
      <c r="W42" s="191"/>
      <c r="X42" s="191"/>
      <c r="Y42" s="360"/>
    </row>
    <row r="43" spans="1:25" ht="13.8" thickBot="1">
      <c r="A43" s="360"/>
      <c r="C43" s="345" t="s">
        <v>113</v>
      </c>
      <c r="D43" s="346"/>
      <c r="E43" s="213" t="str">
        <f>IF(SUMPRODUCT(ISTEXT(E40:E42)*1)+COUNTIF(E39,"C")=4, "C", IF(SUMPRODUCT(ISTEXT(E40:E42)*1)+COUNTIF(E39,"C")&gt;0, (SUMPRODUCT(ISTEXT(E40:E42)*1)+COUNTIF(E39,"C"))/4*100, ""))</f>
        <v/>
      </c>
      <c r="F43" s="213" t="str">
        <f t="shared" ref="F43:X43" si="8">IF(SUMPRODUCT(ISTEXT(F40:F42)*1)+COUNTIF(F39,"C")=4, "C", IF(SUMPRODUCT(ISTEXT(F40:F42)*1)+COUNTIF(F39,"C")&gt;0, (SUMPRODUCT(ISTEXT(F40:F42)*1)+COUNTIF(F39,"C"))/4*100, ""))</f>
        <v/>
      </c>
      <c r="G43" s="213" t="str">
        <f t="shared" si="8"/>
        <v/>
      </c>
      <c r="H43" s="213" t="str">
        <f t="shared" si="8"/>
        <v/>
      </c>
      <c r="I43" s="213" t="str">
        <f t="shared" si="8"/>
        <v/>
      </c>
      <c r="J43" s="213" t="str">
        <f t="shared" si="8"/>
        <v/>
      </c>
      <c r="K43" s="213" t="str">
        <f t="shared" si="8"/>
        <v/>
      </c>
      <c r="L43" s="213" t="str">
        <f t="shared" si="8"/>
        <v/>
      </c>
      <c r="M43" s="213" t="str">
        <f t="shared" si="8"/>
        <v/>
      </c>
      <c r="N43" s="213" t="str">
        <f t="shared" si="8"/>
        <v/>
      </c>
      <c r="O43" s="213" t="str">
        <f t="shared" si="8"/>
        <v/>
      </c>
      <c r="P43" s="213" t="str">
        <f t="shared" si="8"/>
        <v/>
      </c>
      <c r="Q43" s="213" t="str">
        <f t="shared" si="8"/>
        <v/>
      </c>
      <c r="R43" s="213" t="str">
        <f t="shared" si="8"/>
        <v/>
      </c>
      <c r="S43" s="213" t="str">
        <f t="shared" si="8"/>
        <v/>
      </c>
      <c r="T43" s="213" t="str">
        <f t="shared" si="8"/>
        <v/>
      </c>
      <c r="U43" s="213" t="str">
        <f t="shared" si="8"/>
        <v/>
      </c>
      <c r="V43" s="213" t="str">
        <f t="shared" si="8"/>
        <v/>
      </c>
      <c r="W43" s="213" t="str">
        <f t="shared" si="8"/>
        <v/>
      </c>
      <c r="X43" s="213" t="str">
        <f t="shared" si="8"/>
        <v/>
      </c>
      <c r="Y43" s="360"/>
    </row>
  </sheetData>
  <sheetProtection algorithmName="SHA-512" hashValue="/GRYyeE62okOXHTxpsJXUKrl7llrQH10m4C/K21TMLwdRrFyyppEzmXpFdkNXrGqIqtKfsKfcsg02Nc37VcoxA==" saltValue="sGNLS4yFlHLncuMIZbliPw==" spinCount="100000" sheet="1" selectLockedCells="1"/>
  <mergeCells count="67">
    <mergeCell ref="B4:D4"/>
    <mergeCell ref="N1:N4"/>
    <mergeCell ref="O1:O4"/>
    <mergeCell ref="W1:W4"/>
    <mergeCell ref="X1:X4"/>
    <mergeCell ref="Q1:Q4"/>
    <mergeCell ref="R1:R4"/>
    <mergeCell ref="S1:S4"/>
    <mergeCell ref="T1:T4"/>
    <mergeCell ref="U1:U4"/>
    <mergeCell ref="V1:V4"/>
    <mergeCell ref="P1:P4"/>
    <mergeCell ref="E1:E4"/>
    <mergeCell ref="F1:F4"/>
    <mergeCell ref="G1:G4"/>
    <mergeCell ref="H1:H4"/>
    <mergeCell ref="I1:I4"/>
    <mergeCell ref="J1:J4"/>
    <mergeCell ref="K1:K4"/>
    <mergeCell ref="L1:L4"/>
    <mergeCell ref="M1:M4"/>
    <mergeCell ref="C10:D10"/>
    <mergeCell ref="C11:D11"/>
    <mergeCell ref="E11:X11"/>
    <mergeCell ref="C12:D12"/>
    <mergeCell ref="C13:D13"/>
    <mergeCell ref="C5:D5"/>
    <mergeCell ref="C6:D6"/>
    <mergeCell ref="C7:D7"/>
    <mergeCell ref="C8:D8"/>
    <mergeCell ref="C9:D9"/>
    <mergeCell ref="E25:X25"/>
    <mergeCell ref="C26:D26"/>
    <mergeCell ref="C30:D30"/>
    <mergeCell ref="C14:D14"/>
    <mergeCell ref="C15:D15"/>
    <mergeCell ref="C16:D16"/>
    <mergeCell ref="C17:D17"/>
    <mergeCell ref="C18:D18"/>
    <mergeCell ref="E18:X18"/>
    <mergeCell ref="C19:D19"/>
    <mergeCell ref="C20:D20"/>
    <mergeCell ref="C21:D21"/>
    <mergeCell ref="C22:D22"/>
    <mergeCell ref="C33:D33"/>
    <mergeCell ref="C34:D34"/>
    <mergeCell ref="C35:D35"/>
    <mergeCell ref="C31:D31"/>
    <mergeCell ref="C23:D23"/>
    <mergeCell ref="C24:D24"/>
    <mergeCell ref="C25:D25"/>
    <mergeCell ref="A1:A43"/>
    <mergeCell ref="Y1:Y43"/>
    <mergeCell ref="C43:D43"/>
    <mergeCell ref="C40:D40"/>
    <mergeCell ref="C41:D41"/>
    <mergeCell ref="C42:D42"/>
    <mergeCell ref="C39:D39"/>
    <mergeCell ref="C27:D27"/>
    <mergeCell ref="C28:D28"/>
    <mergeCell ref="C29:D29"/>
    <mergeCell ref="C36:D36"/>
    <mergeCell ref="C37:D37"/>
    <mergeCell ref="C38:D38"/>
    <mergeCell ref="E38:X38"/>
    <mergeCell ref="C32:D32"/>
    <mergeCell ref="E32:X3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9"/>
  <sheetViews>
    <sheetView showGridLines="0" zoomScale="70" zoomScaleNormal="70" workbookViewId="0">
      <pane xSplit="1" ySplit="1" topLeftCell="B2" activePane="bottomRight" state="frozen"/>
      <selection activeCell="AA10" sqref="AA10"/>
      <selection pane="topRight" activeCell="AA10" sqref="AA10"/>
      <selection pane="bottomLeft" activeCell="AA10" sqref="AA10"/>
      <selection pane="bottomRight" activeCell="C3" sqref="C3"/>
    </sheetView>
  </sheetViews>
  <sheetFormatPr defaultRowHeight="13.2"/>
  <cols>
    <col min="1" max="1" width="23.109375" bestFit="1" customWidth="1"/>
    <col min="2" max="2" width="3.33203125" style="54" customWidth="1"/>
    <col min="3" max="3" width="7.109375" style="30" customWidth="1"/>
    <col min="4" max="4" width="3.33203125" style="60" customWidth="1"/>
    <col min="5" max="5" width="7.109375" style="27" customWidth="1"/>
    <col min="6" max="6" width="3.33203125" style="60" customWidth="1"/>
    <col min="7" max="7" width="7.109375" style="27" customWidth="1"/>
    <col min="8" max="8" width="3.33203125" style="60" customWidth="1"/>
    <col min="9" max="9" width="7.109375" style="27" customWidth="1"/>
    <col min="10" max="10" width="3.33203125" style="60" customWidth="1"/>
    <col min="11" max="11" width="7.109375" style="27" customWidth="1"/>
    <col min="12" max="12" width="3.33203125" style="60" customWidth="1"/>
    <col min="13" max="13" width="7.109375" style="27" customWidth="1"/>
    <col min="14" max="14" width="3.33203125" style="60" customWidth="1"/>
    <col min="15" max="15" width="7.109375" style="27" customWidth="1"/>
    <col min="16" max="16" width="3.33203125" style="60" customWidth="1"/>
    <col min="17" max="17" width="7.109375" style="27" customWidth="1"/>
    <col min="18" max="18" width="3.33203125" style="60" customWidth="1"/>
    <col min="19" max="19" width="7.109375" style="27" customWidth="1"/>
    <col min="20" max="20" width="3.33203125" style="60" customWidth="1"/>
    <col min="21" max="21" width="7.109375" style="27" customWidth="1"/>
    <col min="22" max="22" width="3.33203125" style="60" customWidth="1"/>
    <col min="23" max="23" width="7.109375" style="27" customWidth="1"/>
    <col min="24" max="24" width="3.33203125" style="60" customWidth="1"/>
    <col min="25" max="25" width="7.109375" style="27" customWidth="1"/>
    <col min="26" max="26" width="3.33203125" style="60" customWidth="1"/>
    <col min="27" max="27" width="7.109375" style="27" customWidth="1"/>
    <col min="28" max="28" width="3.33203125" style="60" customWidth="1"/>
    <col min="29" max="29" width="7.109375" style="27" customWidth="1"/>
    <col min="30" max="30" width="3.33203125" style="60" customWidth="1"/>
    <col min="31" max="31" width="7.109375" style="27" customWidth="1"/>
    <col min="32" max="32" width="3.33203125" style="60" customWidth="1"/>
    <col min="33" max="33" width="7.109375" style="27" customWidth="1"/>
    <col min="34" max="34" width="3.33203125" style="60" customWidth="1"/>
    <col min="35" max="35" width="7.109375" style="27" customWidth="1"/>
    <col min="36" max="36" width="3.33203125" style="60" customWidth="1"/>
    <col min="37" max="37" width="7.109375" style="27" customWidth="1"/>
    <col min="38" max="38" width="3.33203125" style="60" customWidth="1"/>
    <col min="39" max="39" width="7.109375" style="27" customWidth="1"/>
    <col min="40" max="40" width="3.33203125" style="60" customWidth="1"/>
    <col min="41" max="41" width="7.109375" style="27" customWidth="1"/>
  </cols>
  <sheetData>
    <row r="1" spans="1:41" ht="57" customHeight="1">
      <c r="A1" s="69" t="s">
        <v>43</v>
      </c>
      <c r="B1" s="363" t="str">
        <f ca="1">'Scout 1'!$A1</f>
        <v>Scout 1</v>
      </c>
      <c r="C1" s="363"/>
      <c r="D1" s="363" t="str">
        <f ca="1">'Scout 2'!$A1</f>
        <v>Scout 2</v>
      </c>
      <c r="E1" s="363"/>
      <c r="F1" s="363" t="str">
        <f ca="1">'Scout 3'!$A1</f>
        <v>Scout 3</v>
      </c>
      <c r="G1" s="363"/>
      <c r="H1" s="363" t="str">
        <f ca="1">'Scout 4'!$A1</f>
        <v>Scout 4</v>
      </c>
      <c r="I1" s="363"/>
      <c r="J1" s="363" t="str">
        <f ca="1">'Scout 5'!$A1</f>
        <v>Scout 5</v>
      </c>
      <c r="K1" s="363"/>
      <c r="L1" s="363" t="str">
        <f ca="1">'Scout 6'!$A1</f>
        <v>Scout 6</v>
      </c>
      <c r="M1" s="363"/>
      <c r="N1" s="363" t="str">
        <f ca="1">'Scout 7'!$A1</f>
        <v>Scout 7</v>
      </c>
      <c r="O1" s="363"/>
      <c r="P1" s="363" t="str">
        <f ca="1">'Scout 8'!$A1</f>
        <v>Scout 8</v>
      </c>
      <c r="Q1" s="363"/>
      <c r="R1" s="363" t="str">
        <f ca="1">'Scout 9'!$A1</f>
        <v>Scout 9</v>
      </c>
      <c r="S1" s="363"/>
      <c r="T1" s="363" t="str">
        <f ca="1">'Scout 10'!$A1</f>
        <v>Scout 10</v>
      </c>
      <c r="U1" s="363"/>
      <c r="V1" s="363" t="str">
        <f ca="1">'Scout 11'!$A1</f>
        <v>Scout 11</v>
      </c>
      <c r="W1" s="363"/>
      <c r="X1" s="363" t="str">
        <f ca="1">'Scout 12'!$A1</f>
        <v>Scout 12</v>
      </c>
      <c r="Y1" s="363"/>
      <c r="Z1" s="363" t="str">
        <f ca="1">'Scout 13'!$A1</f>
        <v>Scout 13</v>
      </c>
      <c r="AA1" s="363"/>
      <c r="AB1" s="363" t="str">
        <f ca="1">'Scout 14'!$A1</f>
        <v>Scout 14</v>
      </c>
      <c r="AC1" s="363"/>
      <c r="AD1" s="363" t="str">
        <f ca="1">'Scout 15'!$A1</f>
        <v>Scout 15</v>
      </c>
      <c r="AE1" s="363"/>
      <c r="AF1" s="363" t="str">
        <f ca="1">'Scout 16'!$A1</f>
        <v>Scout 16</v>
      </c>
      <c r="AG1" s="363"/>
      <c r="AH1" s="363" t="str">
        <f ca="1">'Scout 17'!$A1</f>
        <v>Scout 17</v>
      </c>
      <c r="AI1" s="363"/>
      <c r="AJ1" s="363" t="str">
        <f ca="1">'Scout 18'!$A1</f>
        <v>Scout 18</v>
      </c>
      <c r="AK1" s="363"/>
      <c r="AL1" s="363" t="str">
        <f ca="1">'Scout 19'!$A1</f>
        <v>Scout 19</v>
      </c>
      <c r="AM1" s="363"/>
      <c r="AN1" s="363" t="str">
        <f ca="1">'Scout 20'!$A1</f>
        <v>Scout 20</v>
      </c>
      <c r="AO1" s="363"/>
    </row>
    <row r="2" spans="1:41" ht="45" customHeight="1">
      <c r="A2" s="68"/>
      <c r="B2" s="57" t="s">
        <v>29</v>
      </c>
      <c r="C2" s="56" t="s">
        <v>30</v>
      </c>
      <c r="D2" s="57" t="s">
        <v>29</v>
      </c>
      <c r="E2" s="56" t="s">
        <v>30</v>
      </c>
      <c r="F2" s="57" t="s">
        <v>29</v>
      </c>
      <c r="G2" s="56" t="s">
        <v>30</v>
      </c>
      <c r="H2" s="57" t="s">
        <v>29</v>
      </c>
      <c r="I2" s="56" t="s">
        <v>30</v>
      </c>
      <c r="J2" s="57" t="s">
        <v>29</v>
      </c>
      <c r="K2" s="56" t="s">
        <v>30</v>
      </c>
      <c r="L2" s="57" t="s">
        <v>29</v>
      </c>
      <c r="M2" s="56" t="s">
        <v>30</v>
      </c>
      <c r="N2" s="57" t="s">
        <v>29</v>
      </c>
      <c r="O2" s="56" t="s">
        <v>30</v>
      </c>
      <c r="P2" s="57" t="s">
        <v>29</v>
      </c>
      <c r="Q2" s="56" t="s">
        <v>30</v>
      </c>
      <c r="R2" s="57" t="s">
        <v>29</v>
      </c>
      <c r="S2" s="56" t="s">
        <v>30</v>
      </c>
      <c r="T2" s="57" t="s">
        <v>29</v>
      </c>
      <c r="U2" s="56" t="s">
        <v>30</v>
      </c>
      <c r="V2" s="57" t="s">
        <v>29</v>
      </c>
      <c r="W2" s="56" t="s">
        <v>30</v>
      </c>
      <c r="X2" s="57" t="s">
        <v>29</v>
      </c>
      <c r="Y2" s="56" t="s">
        <v>30</v>
      </c>
      <c r="Z2" s="57" t="s">
        <v>29</v>
      </c>
      <c r="AA2" s="56" t="s">
        <v>30</v>
      </c>
      <c r="AB2" s="57" t="s">
        <v>29</v>
      </c>
      <c r="AC2" s="56" t="s">
        <v>30</v>
      </c>
      <c r="AD2" s="57" t="s">
        <v>29</v>
      </c>
      <c r="AE2" s="62" t="s">
        <v>30</v>
      </c>
      <c r="AF2" s="57" t="s">
        <v>29</v>
      </c>
      <c r="AG2" s="62" t="s">
        <v>30</v>
      </c>
      <c r="AH2" s="57" t="s">
        <v>29</v>
      </c>
      <c r="AI2" s="62" t="s">
        <v>30</v>
      </c>
      <c r="AJ2" s="57" t="s">
        <v>29</v>
      </c>
      <c r="AK2" s="62" t="s">
        <v>30</v>
      </c>
      <c r="AL2" s="57" t="s">
        <v>29</v>
      </c>
      <c r="AM2" s="62" t="s">
        <v>30</v>
      </c>
      <c r="AN2" s="57" t="s">
        <v>29</v>
      </c>
      <c r="AO2" s="62" t="s">
        <v>30</v>
      </c>
    </row>
    <row r="3" spans="1:41" ht="12.75" customHeight="1">
      <c r="A3" s="120" t="s">
        <v>138</v>
      </c>
      <c r="B3" s="164" t="str">
        <f>'Scout 1'!B4</f>
        <v/>
      </c>
      <c r="C3" s="165"/>
      <c r="D3" s="164" t="str">
        <f>'Scout 2'!$B4</f>
        <v/>
      </c>
      <c r="E3" s="165"/>
      <c r="F3" s="164" t="str">
        <f>'Scout 3'!$B4</f>
        <v/>
      </c>
      <c r="G3" s="165"/>
      <c r="H3" s="164" t="str">
        <f>'Scout 4'!$B4</f>
        <v/>
      </c>
      <c r="I3" s="165"/>
      <c r="J3" s="164" t="str">
        <f>'Scout 5'!$B4</f>
        <v/>
      </c>
      <c r="K3" s="165"/>
      <c r="L3" s="164" t="str">
        <f>'Scout 6'!$B4</f>
        <v/>
      </c>
      <c r="M3" s="165"/>
      <c r="N3" s="164" t="str">
        <f>'Scout 7'!$B4</f>
        <v/>
      </c>
      <c r="O3" s="165"/>
      <c r="P3" s="164" t="str">
        <f>'Scout 8'!$B4</f>
        <v/>
      </c>
      <c r="Q3" s="165"/>
      <c r="R3" s="164" t="str">
        <f>'Scout 9'!$B4</f>
        <v/>
      </c>
      <c r="S3" s="165"/>
      <c r="T3" s="164" t="str">
        <f>'Scout 10'!$B4</f>
        <v/>
      </c>
      <c r="U3" s="165"/>
      <c r="V3" s="164" t="str">
        <f>'Scout 11'!$B4</f>
        <v/>
      </c>
      <c r="W3" s="165"/>
      <c r="X3" s="164" t="str">
        <f>'Scout 12'!$B4</f>
        <v/>
      </c>
      <c r="Y3" s="165"/>
      <c r="Z3" s="164" t="str">
        <f>'Scout 13'!$B4</f>
        <v/>
      </c>
      <c r="AA3" s="165"/>
      <c r="AB3" s="164" t="str">
        <f>'Scout 14'!$B4</f>
        <v/>
      </c>
      <c r="AC3" s="165"/>
      <c r="AD3" s="164" t="str">
        <f>'Scout 15'!$B4</f>
        <v/>
      </c>
      <c r="AE3" s="166"/>
      <c r="AF3" s="164" t="str">
        <f>'Scout 16'!$B4</f>
        <v/>
      </c>
      <c r="AG3" s="166"/>
      <c r="AH3" s="164" t="str">
        <f>'Scout 17'!$B4</f>
        <v/>
      </c>
      <c r="AI3" s="166"/>
      <c r="AJ3" s="164" t="str">
        <f>'Scout 18'!$B4</f>
        <v/>
      </c>
      <c r="AK3" s="166"/>
      <c r="AL3" s="164" t="str">
        <f>'Scout 19'!$B4</f>
        <v/>
      </c>
      <c r="AM3" s="166"/>
      <c r="AN3" s="164" t="str">
        <f>'Scout 20'!$B4</f>
        <v/>
      </c>
      <c r="AO3" s="167"/>
    </row>
    <row r="4" spans="1:41">
      <c r="A4" s="61"/>
      <c r="B4" s="58"/>
      <c r="C4" s="63"/>
      <c r="D4" s="58"/>
      <c r="E4" s="63"/>
      <c r="F4" s="58"/>
      <c r="G4" s="63"/>
      <c r="H4" s="58"/>
      <c r="I4" s="63"/>
      <c r="J4" s="58"/>
      <c r="K4" s="63"/>
      <c r="L4" s="58"/>
      <c r="M4" s="63"/>
      <c r="N4" s="58"/>
      <c r="O4" s="63"/>
      <c r="P4" s="58"/>
      <c r="Q4" s="63"/>
      <c r="R4" s="58"/>
      <c r="S4" s="63"/>
      <c r="T4" s="58"/>
      <c r="U4" s="63"/>
      <c r="V4" s="58"/>
      <c r="W4" s="63"/>
      <c r="X4" s="58"/>
      <c r="Y4" s="63"/>
      <c r="Z4" s="58"/>
      <c r="AA4" s="63"/>
      <c r="AB4" s="58"/>
      <c r="AC4" s="63"/>
      <c r="AD4" s="58"/>
      <c r="AE4" s="64"/>
      <c r="AF4" s="58"/>
      <c r="AG4" s="64"/>
      <c r="AH4" s="58"/>
      <c r="AI4" s="64"/>
      <c r="AJ4" s="58"/>
      <c r="AK4" s="64"/>
      <c r="AL4" s="58"/>
      <c r="AM4" s="64"/>
      <c r="AN4" s="58"/>
      <c r="AO4" s="64"/>
    </row>
    <row r="5" spans="1:41">
      <c r="A5" s="61" t="s">
        <v>6</v>
      </c>
      <c r="B5" s="168" t="str">
        <f>'Scout 1'!B5</f>
        <v xml:space="preserve"> </v>
      </c>
      <c r="C5" s="169"/>
      <c r="D5" s="168" t="str">
        <f>'Scout 2'!$B5</f>
        <v xml:space="preserve"> </v>
      </c>
      <c r="E5" s="169"/>
      <c r="F5" s="168" t="str">
        <f>'Scout 3'!$B5</f>
        <v xml:space="preserve"> </v>
      </c>
      <c r="G5" s="169"/>
      <c r="H5" s="168" t="str">
        <f>'Scout 4'!$B5</f>
        <v xml:space="preserve"> </v>
      </c>
      <c r="I5" s="169"/>
      <c r="J5" s="168" t="str">
        <f>'Scout 5'!$B5</f>
        <v xml:space="preserve"> </v>
      </c>
      <c r="K5" s="169"/>
      <c r="L5" s="168" t="str">
        <f>'Scout 6'!$B5</f>
        <v xml:space="preserve"> </v>
      </c>
      <c r="M5" s="169"/>
      <c r="N5" s="168" t="str">
        <f>'Scout 7'!$B5</f>
        <v xml:space="preserve"> </v>
      </c>
      <c r="O5" s="169"/>
      <c r="P5" s="168" t="str">
        <f>'Scout 8'!$B5</f>
        <v xml:space="preserve"> </v>
      </c>
      <c r="Q5" s="169"/>
      <c r="R5" s="168" t="str">
        <f>'Scout 9'!$B5</f>
        <v xml:space="preserve"> </v>
      </c>
      <c r="S5" s="169"/>
      <c r="T5" s="168" t="str">
        <f>'Scout 10'!$B5</f>
        <v xml:space="preserve"> </v>
      </c>
      <c r="U5" s="169"/>
      <c r="V5" s="168" t="str">
        <f>'Scout 11'!$B5</f>
        <v xml:space="preserve"> </v>
      </c>
      <c r="W5" s="169"/>
      <c r="X5" s="168" t="str">
        <f>'Scout 12'!$B5</f>
        <v xml:space="preserve"> </v>
      </c>
      <c r="Y5" s="169"/>
      <c r="Z5" s="168" t="str">
        <f>'Scout 13'!$B5</f>
        <v xml:space="preserve"> </v>
      </c>
      <c r="AA5" s="169"/>
      <c r="AB5" s="168" t="str">
        <f>'Scout 14'!$B5</f>
        <v xml:space="preserve"> </v>
      </c>
      <c r="AC5" s="169"/>
      <c r="AD5" s="168" t="str">
        <f>'Scout 15'!$B5</f>
        <v xml:space="preserve"> </v>
      </c>
      <c r="AE5" s="170"/>
      <c r="AF5" s="168" t="str">
        <f>'Scout 16'!$B5</f>
        <v xml:space="preserve"> </v>
      </c>
      <c r="AG5" s="170"/>
      <c r="AH5" s="168" t="str">
        <f>'Scout 17'!$B5</f>
        <v xml:space="preserve"> </v>
      </c>
      <c r="AI5" s="170"/>
      <c r="AJ5" s="168" t="str">
        <f>'Scout 18'!$B5</f>
        <v xml:space="preserve"> </v>
      </c>
      <c r="AK5" s="170"/>
      <c r="AL5" s="168" t="str">
        <f>'Scout 19'!$B5</f>
        <v xml:space="preserve"> </v>
      </c>
      <c r="AM5" s="170"/>
      <c r="AN5" s="168" t="str">
        <f>'Scout 20'!$B5</f>
        <v xml:space="preserve"> </v>
      </c>
      <c r="AO5" s="170"/>
    </row>
    <row r="6" spans="1:41">
      <c r="A6" s="121" t="str">
        <f>Achievements!B5</f>
        <v>Call of the Wild</v>
      </c>
      <c r="B6" s="58" t="str">
        <f>'Scout 1'!B11</f>
        <v/>
      </c>
      <c r="C6" s="63"/>
      <c r="D6" s="58" t="str">
        <f>'Scout 2'!$B11</f>
        <v/>
      </c>
      <c r="E6" s="63"/>
      <c r="F6" s="58" t="str">
        <f>'Scout 3'!$B11</f>
        <v/>
      </c>
      <c r="G6" s="63"/>
      <c r="H6" s="58" t="str">
        <f>'Scout 4'!$B11</f>
        <v/>
      </c>
      <c r="I6" s="63"/>
      <c r="J6" s="58" t="str">
        <f>'Scout 5'!$B11</f>
        <v/>
      </c>
      <c r="K6" s="63"/>
      <c r="L6" s="58" t="str">
        <f>'Scout 6'!$B11</f>
        <v/>
      </c>
      <c r="M6" s="63"/>
      <c r="N6" s="58" t="str">
        <f>'Scout 7'!$B11</f>
        <v/>
      </c>
      <c r="O6" s="63"/>
      <c r="P6" s="58" t="str">
        <f>'Scout 8'!$B11</f>
        <v/>
      </c>
      <c r="Q6" s="63"/>
      <c r="R6" s="58" t="str">
        <f>'Scout 9'!$B11</f>
        <v/>
      </c>
      <c r="S6" s="63"/>
      <c r="T6" s="58" t="str">
        <f>'Scout 10'!$B11</f>
        <v/>
      </c>
      <c r="U6" s="63"/>
      <c r="V6" s="58" t="str">
        <f>'Scout 11'!$B11</f>
        <v/>
      </c>
      <c r="W6" s="63"/>
      <c r="X6" s="58" t="str">
        <f>'Scout 12'!$B11</f>
        <v/>
      </c>
      <c r="Y6" s="63"/>
      <c r="Z6" s="58" t="str">
        <f>'Scout 13'!$B11</f>
        <v/>
      </c>
      <c r="AA6" s="63"/>
      <c r="AB6" s="58" t="str">
        <f>'Scout 14'!$B11</f>
        <v/>
      </c>
      <c r="AC6" s="63"/>
      <c r="AD6" s="58" t="str">
        <f>'Scout 15'!$B11</f>
        <v/>
      </c>
      <c r="AE6" s="64"/>
      <c r="AF6" s="58" t="str">
        <f>'Scout 16'!$B11</f>
        <v/>
      </c>
      <c r="AG6" s="64"/>
      <c r="AH6" s="58" t="str">
        <f>'Scout 17'!$B11</f>
        <v/>
      </c>
      <c r="AI6" s="64"/>
      <c r="AJ6" s="58" t="str">
        <f>'Scout 18'!$B11</f>
        <v/>
      </c>
      <c r="AK6" s="64"/>
      <c r="AL6" s="58" t="str">
        <f>'Scout 19'!$B11</f>
        <v/>
      </c>
      <c r="AM6" s="64"/>
      <c r="AN6" s="58" t="str">
        <f>'Scout 20'!$B11</f>
        <v/>
      </c>
      <c r="AO6" s="64"/>
    </row>
    <row r="7" spans="1:41">
      <c r="A7" s="121" t="str">
        <f>Achievements!B16</f>
        <v>Council Fire</v>
      </c>
      <c r="B7" s="58" t="str">
        <f>'Scout 1'!B12</f>
        <v/>
      </c>
      <c r="C7" s="63"/>
      <c r="D7" s="58" t="str">
        <f>'Scout 2'!$B12</f>
        <v/>
      </c>
      <c r="E7" s="63"/>
      <c r="F7" s="58" t="str">
        <f>'Scout 3'!$B12</f>
        <v/>
      </c>
      <c r="G7" s="63"/>
      <c r="H7" s="58" t="str">
        <f>'Scout 4'!$B12</f>
        <v/>
      </c>
      <c r="I7" s="63"/>
      <c r="J7" s="58" t="str">
        <f>'Scout 5'!$B12</f>
        <v/>
      </c>
      <c r="K7" s="63"/>
      <c r="L7" s="58" t="str">
        <f>'Scout 6'!$B12</f>
        <v/>
      </c>
      <c r="M7" s="63"/>
      <c r="N7" s="58" t="str">
        <f>'Scout 7'!$B12</f>
        <v/>
      </c>
      <c r="O7" s="63"/>
      <c r="P7" s="58" t="str">
        <f>'Scout 8'!$B12</f>
        <v/>
      </c>
      <c r="Q7" s="63"/>
      <c r="R7" s="58" t="str">
        <f>'Scout 9'!$B12</f>
        <v/>
      </c>
      <c r="S7" s="63"/>
      <c r="T7" s="58" t="str">
        <f>'Scout 10'!$B12</f>
        <v/>
      </c>
      <c r="U7" s="63"/>
      <c r="V7" s="58" t="str">
        <f>'Scout 11'!$B12</f>
        <v/>
      </c>
      <c r="W7" s="63"/>
      <c r="X7" s="58" t="str">
        <f>'Scout 12'!$B12</f>
        <v/>
      </c>
      <c r="Y7" s="63"/>
      <c r="Z7" s="58" t="str">
        <f>'Scout 13'!$B12</f>
        <v/>
      </c>
      <c r="AA7" s="63"/>
      <c r="AB7" s="58" t="str">
        <f>'Scout 14'!$B12</f>
        <v/>
      </c>
      <c r="AC7" s="63"/>
      <c r="AD7" s="58" t="str">
        <f>'Scout 15'!$B12</f>
        <v/>
      </c>
      <c r="AE7" s="64"/>
      <c r="AF7" s="58" t="str">
        <f>'Scout 16'!$B12</f>
        <v/>
      </c>
      <c r="AG7" s="64"/>
      <c r="AH7" s="58" t="str">
        <f>'Scout 17'!$B12</f>
        <v/>
      </c>
      <c r="AI7" s="64"/>
      <c r="AJ7" s="58" t="str">
        <f>'Scout 18'!$B12</f>
        <v/>
      </c>
      <c r="AK7" s="64"/>
      <c r="AL7" s="58" t="str">
        <f>'Scout 19'!$B12</f>
        <v/>
      </c>
      <c r="AM7" s="64"/>
      <c r="AN7" s="58" t="str">
        <f>'Scout 20'!$B12</f>
        <v/>
      </c>
      <c r="AO7" s="64"/>
    </row>
    <row r="8" spans="1:41">
      <c r="A8" s="121" t="str">
        <f>Achievements!B25</f>
        <v>Duty to God Footsteps</v>
      </c>
      <c r="B8" s="58" t="str">
        <f>'Scout 1'!B13</f>
        <v/>
      </c>
      <c r="C8" s="63"/>
      <c r="D8" s="58" t="str">
        <f>'Scout 2'!$B13</f>
        <v/>
      </c>
      <c r="E8" s="63"/>
      <c r="F8" s="58" t="str">
        <f>'Scout 3'!$B13</f>
        <v/>
      </c>
      <c r="G8" s="63"/>
      <c r="H8" s="58" t="str">
        <f>'Scout 4'!$B13</f>
        <v/>
      </c>
      <c r="I8" s="63"/>
      <c r="J8" s="58" t="str">
        <f>'Scout 5'!$B13</f>
        <v/>
      </c>
      <c r="K8" s="63"/>
      <c r="L8" s="58" t="str">
        <f>'Scout 6'!$B13</f>
        <v/>
      </c>
      <c r="M8" s="63"/>
      <c r="N8" s="58" t="str">
        <f>'Scout 7'!$B13</f>
        <v/>
      </c>
      <c r="O8" s="63"/>
      <c r="P8" s="58" t="str">
        <f>'Scout 8'!$B13</f>
        <v/>
      </c>
      <c r="Q8" s="63"/>
      <c r="R8" s="58" t="str">
        <f>'Scout 9'!$B13</f>
        <v/>
      </c>
      <c r="S8" s="63"/>
      <c r="T8" s="58" t="str">
        <f>'Scout 10'!$B13</f>
        <v/>
      </c>
      <c r="U8" s="63"/>
      <c r="V8" s="58" t="str">
        <f>'Scout 11'!$B13</f>
        <v/>
      </c>
      <c r="W8" s="63"/>
      <c r="X8" s="58" t="str">
        <f>'Scout 12'!$B13</f>
        <v/>
      </c>
      <c r="Y8" s="63"/>
      <c r="Z8" s="58" t="str">
        <f>'Scout 13'!$B13</f>
        <v/>
      </c>
      <c r="AA8" s="63"/>
      <c r="AB8" s="58" t="str">
        <f>'Scout 14'!$B13</f>
        <v/>
      </c>
      <c r="AC8" s="63"/>
      <c r="AD8" s="58" t="str">
        <f>'Scout 15'!$B13</f>
        <v/>
      </c>
      <c r="AE8" s="64"/>
      <c r="AF8" s="58" t="str">
        <f>'Scout 16'!$B13</f>
        <v/>
      </c>
      <c r="AG8" s="64"/>
      <c r="AH8" s="58" t="str">
        <f>'Scout 17'!$B13</f>
        <v/>
      </c>
      <c r="AI8" s="64"/>
      <c r="AJ8" s="58" t="str">
        <f>'Scout 18'!$B13</f>
        <v/>
      </c>
      <c r="AK8" s="64"/>
      <c r="AL8" s="58" t="str">
        <f>'Scout 19'!$B13</f>
        <v/>
      </c>
      <c r="AM8" s="64"/>
      <c r="AN8" s="58" t="str">
        <f>'Scout 20'!$B13</f>
        <v/>
      </c>
      <c r="AO8" s="64"/>
    </row>
    <row r="9" spans="1:41">
      <c r="A9" s="121" t="str">
        <f>Achievements!B33</f>
        <v>Howling at the Moon</v>
      </c>
      <c r="B9" s="58" t="str">
        <f>'Scout 1'!B14</f>
        <v xml:space="preserve"> </v>
      </c>
      <c r="C9" s="63"/>
      <c r="D9" s="58" t="str">
        <f>'Scout 2'!$B14</f>
        <v xml:space="preserve"> </v>
      </c>
      <c r="E9" s="63"/>
      <c r="F9" s="58" t="str">
        <f>'Scout 3'!$B14</f>
        <v xml:space="preserve"> </v>
      </c>
      <c r="G9" s="63"/>
      <c r="H9" s="58" t="str">
        <f>'Scout 4'!$B14</f>
        <v xml:space="preserve"> </v>
      </c>
      <c r="I9" s="63"/>
      <c r="J9" s="58" t="str">
        <f>'Scout 5'!$B14</f>
        <v xml:space="preserve"> </v>
      </c>
      <c r="K9" s="63"/>
      <c r="L9" s="58" t="str">
        <f>'Scout 6'!$B14</f>
        <v xml:space="preserve"> </v>
      </c>
      <c r="M9" s="63"/>
      <c r="N9" s="58" t="str">
        <f>'Scout 7'!$B14</f>
        <v xml:space="preserve"> </v>
      </c>
      <c r="O9" s="63"/>
      <c r="P9" s="58" t="str">
        <f>'Scout 8'!$B14</f>
        <v xml:space="preserve"> </v>
      </c>
      <c r="Q9" s="63"/>
      <c r="R9" s="58" t="str">
        <f>'Scout 9'!$B14</f>
        <v xml:space="preserve"> </v>
      </c>
      <c r="S9" s="63"/>
      <c r="T9" s="58" t="str">
        <f>'Scout 10'!$B14</f>
        <v xml:space="preserve"> </v>
      </c>
      <c r="U9" s="63"/>
      <c r="V9" s="58" t="str">
        <f>'Scout 11'!$B14</f>
        <v xml:space="preserve"> </v>
      </c>
      <c r="W9" s="63"/>
      <c r="X9" s="58" t="str">
        <f>'Scout 12'!$B14</f>
        <v xml:space="preserve"> </v>
      </c>
      <c r="Y9" s="63"/>
      <c r="Z9" s="58" t="str">
        <f>'Scout 13'!$B14</f>
        <v xml:space="preserve"> </v>
      </c>
      <c r="AA9" s="63"/>
      <c r="AB9" s="58" t="str">
        <f>'Scout 14'!$B14</f>
        <v xml:space="preserve"> </v>
      </c>
      <c r="AC9" s="63"/>
      <c r="AD9" s="58" t="str">
        <f>'Scout 15'!$B14</f>
        <v xml:space="preserve"> </v>
      </c>
      <c r="AE9" s="64"/>
      <c r="AF9" s="58" t="str">
        <f>'Scout 16'!$B14</f>
        <v xml:space="preserve"> </v>
      </c>
      <c r="AG9" s="64"/>
      <c r="AH9" s="58" t="str">
        <f>'Scout 17'!$B14</f>
        <v xml:space="preserve"> </v>
      </c>
      <c r="AI9" s="64"/>
      <c r="AJ9" s="58" t="str">
        <f>'Scout 18'!$B14</f>
        <v xml:space="preserve"> </v>
      </c>
      <c r="AK9" s="64"/>
      <c r="AL9" s="58" t="str">
        <f>'Scout 19'!$B14</f>
        <v xml:space="preserve"> </v>
      </c>
      <c r="AM9" s="64"/>
      <c r="AN9" s="58" t="str">
        <f>'Scout 20'!$B14</f>
        <v xml:space="preserve"> </v>
      </c>
      <c r="AO9" s="64"/>
    </row>
    <row r="10" spans="1:41">
      <c r="A10" s="135" t="str">
        <f>Achievements!B39</f>
        <v>Paws on the Path</v>
      </c>
      <c r="B10" s="58" t="str">
        <f>'Scout 1'!B15</f>
        <v xml:space="preserve"> </v>
      </c>
      <c r="C10" s="63"/>
      <c r="D10" s="58" t="str">
        <f>'Scout 2'!$B15</f>
        <v xml:space="preserve"> </v>
      </c>
      <c r="E10" s="63"/>
      <c r="F10" s="58" t="str">
        <f>'Scout 3'!$B15</f>
        <v xml:space="preserve"> </v>
      </c>
      <c r="G10" s="63"/>
      <c r="H10" s="58" t="str">
        <f>'Scout 4'!$B15</f>
        <v xml:space="preserve"> </v>
      </c>
      <c r="I10" s="63"/>
      <c r="J10" s="58" t="str">
        <f>'Scout 5'!$B15</f>
        <v xml:space="preserve"> </v>
      </c>
      <c r="K10" s="63"/>
      <c r="L10" s="58" t="str">
        <f>'Scout 6'!$B15</f>
        <v xml:space="preserve"> </v>
      </c>
      <c r="M10" s="63"/>
      <c r="N10" s="58" t="str">
        <f>'Scout 7'!$B15</f>
        <v xml:space="preserve"> </v>
      </c>
      <c r="O10" s="63"/>
      <c r="P10" s="58" t="str">
        <f>'Scout 8'!$B15</f>
        <v xml:space="preserve"> </v>
      </c>
      <c r="Q10" s="63"/>
      <c r="R10" s="58" t="str">
        <f>'Scout 9'!$B15</f>
        <v xml:space="preserve"> </v>
      </c>
      <c r="S10" s="63"/>
      <c r="T10" s="58" t="str">
        <f>'Scout 10'!$B15</f>
        <v xml:space="preserve"> </v>
      </c>
      <c r="U10" s="63"/>
      <c r="V10" s="58" t="str">
        <f>'Scout 11'!$B15</f>
        <v xml:space="preserve"> </v>
      </c>
      <c r="W10" s="63"/>
      <c r="X10" s="58" t="str">
        <f>'Scout 12'!$B15</f>
        <v xml:space="preserve"> </v>
      </c>
      <c r="Y10" s="63"/>
      <c r="Z10" s="58" t="str">
        <f>'Scout 13'!$B15</f>
        <v xml:space="preserve"> </v>
      </c>
      <c r="AA10" s="63"/>
      <c r="AB10" s="58" t="str">
        <f>'Scout 14'!$B15</f>
        <v xml:space="preserve"> </v>
      </c>
      <c r="AC10" s="63"/>
      <c r="AD10" s="58" t="str">
        <f>'Scout 15'!$B15</f>
        <v xml:space="preserve"> </v>
      </c>
      <c r="AE10" s="64"/>
      <c r="AF10" s="58" t="str">
        <f>'Scout 16'!$B15</f>
        <v xml:space="preserve"> </v>
      </c>
      <c r="AG10" s="64"/>
      <c r="AH10" s="58" t="str">
        <f>'Scout 17'!$B15</f>
        <v xml:space="preserve"> </v>
      </c>
      <c r="AI10" s="64"/>
      <c r="AJ10" s="58" t="str">
        <f>'Scout 18'!$B15</f>
        <v xml:space="preserve"> </v>
      </c>
      <c r="AK10" s="64"/>
      <c r="AL10" s="58" t="str">
        <f>'Scout 19'!$B15</f>
        <v xml:space="preserve"> </v>
      </c>
      <c r="AM10" s="64"/>
      <c r="AN10" s="58" t="str">
        <f>'Scout 20'!$B15</f>
        <v xml:space="preserve"> </v>
      </c>
      <c r="AO10" s="64"/>
    </row>
    <row r="11" spans="1:41">
      <c r="A11" s="135" t="str">
        <f>Achievements!B48</f>
        <v>Running with the Pack</v>
      </c>
      <c r="B11" s="58" t="str">
        <f>'Scout 1'!B16</f>
        <v xml:space="preserve"> </v>
      </c>
      <c r="C11" s="63"/>
      <c r="D11" s="58" t="str">
        <f>'Scout 2'!$B16</f>
        <v xml:space="preserve"> </v>
      </c>
      <c r="E11" s="63"/>
      <c r="F11" s="58" t="str">
        <f>'Scout 3'!$B16</f>
        <v xml:space="preserve"> </v>
      </c>
      <c r="G11" s="63"/>
      <c r="H11" s="58" t="str">
        <f>'Scout 4'!$B16</f>
        <v xml:space="preserve"> </v>
      </c>
      <c r="I11" s="63"/>
      <c r="J11" s="58" t="str">
        <f>'Scout 5'!$B16</f>
        <v xml:space="preserve"> </v>
      </c>
      <c r="K11" s="63"/>
      <c r="L11" s="58" t="str">
        <f>'Scout 6'!$B16</f>
        <v xml:space="preserve"> </v>
      </c>
      <c r="M11" s="63"/>
      <c r="N11" s="58" t="str">
        <f>'Scout 7'!$B16</f>
        <v xml:space="preserve"> </v>
      </c>
      <c r="O11" s="63"/>
      <c r="P11" s="58" t="str">
        <f>'Scout 8'!$B16</f>
        <v xml:space="preserve"> </v>
      </c>
      <c r="Q11" s="63"/>
      <c r="R11" s="58" t="str">
        <f>'Scout 9'!$B16</f>
        <v xml:space="preserve"> </v>
      </c>
      <c r="S11" s="63"/>
      <c r="T11" s="58" t="str">
        <f>'Scout 10'!$B16</f>
        <v xml:space="preserve"> </v>
      </c>
      <c r="U11" s="63"/>
      <c r="V11" s="58" t="str">
        <f>'Scout 11'!$B16</f>
        <v xml:space="preserve"> </v>
      </c>
      <c r="W11" s="63"/>
      <c r="X11" s="58" t="str">
        <f>'Scout 12'!$B16</f>
        <v xml:space="preserve"> </v>
      </c>
      <c r="Y11" s="63"/>
      <c r="Z11" s="58" t="str">
        <f>'Scout 13'!$B16</f>
        <v xml:space="preserve"> </v>
      </c>
      <c r="AA11" s="63"/>
      <c r="AB11" s="58" t="str">
        <f>'Scout 14'!$B16</f>
        <v xml:space="preserve"> </v>
      </c>
      <c r="AC11" s="63"/>
      <c r="AD11" s="58" t="str">
        <f>'Scout 15'!$B16</f>
        <v xml:space="preserve"> </v>
      </c>
      <c r="AE11" s="64"/>
      <c r="AF11" s="58" t="str">
        <f>'Scout 16'!$B16</f>
        <v xml:space="preserve"> </v>
      </c>
      <c r="AG11" s="64"/>
      <c r="AH11" s="58" t="str">
        <f>'Scout 17'!$B16</f>
        <v xml:space="preserve"> </v>
      </c>
      <c r="AI11" s="64"/>
      <c r="AJ11" s="58" t="str">
        <f>'Scout 18'!$B16</f>
        <v xml:space="preserve"> </v>
      </c>
      <c r="AK11" s="64"/>
      <c r="AL11" s="58" t="str">
        <f>'Scout 19'!$B16</f>
        <v xml:space="preserve"> </v>
      </c>
      <c r="AM11" s="64"/>
      <c r="AN11" s="58" t="str">
        <f>'Scout 20'!$B16</f>
        <v xml:space="preserve"> </v>
      </c>
      <c r="AO11" s="64"/>
    </row>
    <row r="12" spans="1:41">
      <c r="A12" s="61"/>
      <c r="B12" s="58"/>
      <c r="C12" s="63"/>
      <c r="D12" s="58"/>
      <c r="E12" s="63"/>
      <c r="F12" s="58"/>
      <c r="G12" s="63"/>
      <c r="H12" s="58"/>
      <c r="I12" s="63"/>
      <c r="J12" s="58"/>
      <c r="K12" s="63"/>
      <c r="L12" s="58"/>
      <c r="M12" s="63"/>
      <c r="N12" s="58"/>
      <c r="O12" s="63"/>
      <c r="P12" s="58"/>
      <c r="Q12" s="63"/>
      <c r="R12" s="58"/>
      <c r="S12" s="63"/>
      <c r="T12" s="58"/>
      <c r="U12" s="63"/>
      <c r="V12" s="58"/>
      <c r="W12" s="63"/>
      <c r="X12" s="58"/>
      <c r="Y12" s="63"/>
      <c r="Z12" s="58"/>
      <c r="AA12" s="63"/>
      <c r="AB12" s="58"/>
      <c r="AC12" s="63"/>
      <c r="AD12" s="58"/>
      <c r="AE12" s="64"/>
      <c r="AF12" s="58"/>
      <c r="AG12" s="64"/>
      <c r="AH12" s="58"/>
      <c r="AI12" s="64"/>
      <c r="AJ12" s="58"/>
      <c r="AK12" s="64"/>
      <c r="AL12" s="58"/>
      <c r="AM12" s="64"/>
      <c r="AN12" s="58"/>
      <c r="AO12" s="64"/>
    </row>
    <row r="13" spans="1:41">
      <c r="A13" s="217" t="s">
        <v>5</v>
      </c>
      <c r="B13" s="58"/>
      <c r="C13" s="63"/>
      <c r="D13" s="58"/>
      <c r="E13" s="63"/>
      <c r="F13" s="58"/>
      <c r="G13" s="63"/>
      <c r="H13" s="58"/>
      <c r="I13" s="63"/>
      <c r="J13" s="58"/>
      <c r="K13" s="63"/>
      <c r="L13" s="58"/>
      <c r="M13" s="63"/>
      <c r="N13" s="58"/>
      <c r="O13" s="63"/>
      <c r="P13" s="58"/>
      <c r="Q13" s="63"/>
      <c r="R13" s="58"/>
      <c r="S13" s="63"/>
      <c r="T13" s="58"/>
      <c r="U13" s="63"/>
      <c r="V13" s="58"/>
      <c r="W13" s="63"/>
      <c r="X13" s="58"/>
      <c r="Y13" s="63"/>
      <c r="Z13" s="58"/>
      <c r="AA13" s="63"/>
      <c r="AB13" s="58"/>
      <c r="AC13" s="63"/>
      <c r="AD13" s="58"/>
      <c r="AE13" s="64"/>
      <c r="AF13" s="58"/>
      <c r="AG13" s="64"/>
      <c r="AH13" s="58"/>
      <c r="AI13" s="64"/>
      <c r="AJ13" s="58"/>
      <c r="AK13" s="64"/>
      <c r="AL13" s="58"/>
      <c r="AM13" s="64"/>
      <c r="AN13" s="58"/>
      <c r="AO13" s="64"/>
    </row>
    <row r="14" spans="1:41">
      <c r="A14" s="121" t="str">
        <f>Electives!B6</f>
        <v>Adventures in Coins</v>
      </c>
      <c r="B14" s="58" t="str">
        <f>'Scout 1'!B20</f>
        <v/>
      </c>
      <c r="C14" s="63"/>
      <c r="D14" s="58" t="str">
        <f>'Scout 2'!$B20</f>
        <v/>
      </c>
      <c r="E14" s="63"/>
      <c r="F14" s="58" t="str">
        <f>'Scout 3'!$B20</f>
        <v/>
      </c>
      <c r="G14" s="63"/>
      <c r="H14" s="58" t="str">
        <f>'Scout 4'!$B20</f>
        <v/>
      </c>
      <c r="I14" s="63"/>
      <c r="J14" s="58" t="str">
        <f>'Scout 5'!$B20</f>
        <v/>
      </c>
      <c r="K14" s="63"/>
      <c r="L14" s="58" t="str">
        <f>'Scout 6'!$B20</f>
        <v/>
      </c>
      <c r="M14" s="63"/>
      <c r="N14" s="58" t="str">
        <f>'Scout 7'!$B20</f>
        <v/>
      </c>
      <c r="O14" s="63"/>
      <c r="P14" s="58" t="str">
        <f>'Scout 8'!$B20</f>
        <v/>
      </c>
      <c r="Q14" s="63"/>
      <c r="R14" s="58" t="str">
        <f>'Scout 9'!$B20</f>
        <v/>
      </c>
      <c r="S14" s="63"/>
      <c r="T14" s="58" t="str">
        <f>'Scout 10'!$B20</f>
        <v/>
      </c>
      <c r="U14" s="63"/>
      <c r="V14" s="58" t="str">
        <f>'Scout 11'!$B20</f>
        <v/>
      </c>
      <c r="W14" s="63"/>
      <c r="X14" s="58" t="str">
        <f>'Scout 12'!$B20</f>
        <v/>
      </c>
      <c r="Y14" s="63"/>
      <c r="Z14" s="58" t="str">
        <f>'Scout 13'!$B20</f>
        <v/>
      </c>
      <c r="AA14" s="63"/>
      <c r="AB14" s="58" t="str">
        <f>'Scout 14'!$B20</f>
        <v/>
      </c>
      <c r="AC14" s="63"/>
      <c r="AD14" s="58" t="str">
        <f>'Scout 15'!$B20</f>
        <v/>
      </c>
      <c r="AE14" s="64"/>
      <c r="AF14" s="58" t="str">
        <f>'Scout 16'!$B20</f>
        <v/>
      </c>
      <c r="AG14" s="64"/>
      <c r="AH14" s="58" t="str">
        <f>'Scout 17'!$B20</f>
        <v/>
      </c>
      <c r="AI14" s="64"/>
      <c r="AJ14" s="58" t="str">
        <f>'Scout 18'!$B20</f>
        <v/>
      </c>
      <c r="AK14" s="64"/>
      <c r="AL14" s="58" t="str">
        <f>'Scout 19'!$B20</f>
        <v/>
      </c>
      <c r="AM14" s="64"/>
      <c r="AN14" s="58" t="str">
        <f>'Scout 20'!$B20</f>
        <v/>
      </c>
      <c r="AO14" s="64"/>
    </row>
    <row r="15" spans="1:41">
      <c r="A15" s="121" t="str">
        <f>Electives!B15</f>
        <v>Air of the Wolf</v>
      </c>
      <c r="B15" s="58" t="str">
        <f>'Scout 1'!B21</f>
        <v/>
      </c>
      <c r="C15" s="63"/>
      <c r="D15" s="58" t="str">
        <f>'Scout 2'!$B21</f>
        <v/>
      </c>
      <c r="E15" s="63"/>
      <c r="F15" s="58" t="str">
        <f>'Scout 3'!$B21</f>
        <v/>
      </c>
      <c r="G15" s="63"/>
      <c r="H15" s="58" t="str">
        <f>'Scout 4'!$B21</f>
        <v/>
      </c>
      <c r="I15" s="63"/>
      <c r="J15" s="58" t="str">
        <f>'Scout 5'!$B21</f>
        <v/>
      </c>
      <c r="K15" s="63"/>
      <c r="L15" s="58" t="str">
        <f>'Scout 6'!$B21</f>
        <v/>
      </c>
      <c r="M15" s="63"/>
      <c r="N15" s="58" t="str">
        <f>'Scout 7'!$B21</f>
        <v/>
      </c>
      <c r="O15" s="63"/>
      <c r="P15" s="58" t="str">
        <f>'Scout 8'!$B21</f>
        <v/>
      </c>
      <c r="Q15" s="63"/>
      <c r="R15" s="58" t="str">
        <f>'Scout 9'!$B21</f>
        <v/>
      </c>
      <c r="S15" s="63"/>
      <c r="T15" s="58" t="str">
        <f>'Scout 10'!$B21</f>
        <v/>
      </c>
      <c r="U15" s="63"/>
      <c r="V15" s="58" t="str">
        <f>'Scout 11'!$B21</f>
        <v/>
      </c>
      <c r="W15" s="63"/>
      <c r="X15" s="58" t="str">
        <f>'Scout 12'!$B21</f>
        <v/>
      </c>
      <c r="Y15" s="63"/>
      <c r="Z15" s="58" t="str">
        <f>'Scout 13'!$B21</f>
        <v/>
      </c>
      <c r="AA15" s="63"/>
      <c r="AB15" s="58" t="str">
        <f>'Scout 14'!$B21</f>
        <v/>
      </c>
      <c r="AC15" s="63"/>
      <c r="AD15" s="58" t="str">
        <f>'Scout 15'!$B21</f>
        <v/>
      </c>
      <c r="AE15" s="64"/>
      <c r="AF15" s="58" t="str">
        <f>'Scout 16'!$B21</f>
        <v/>
      </c>
      <c r="AG15" s="64"/>
      <c r="AH15" s="58" t="str">
        <f>'Scout 17'!$B21</f>
        <v/>
      </c>
      <c r="AI15" s="64"/>
      <c r="AJ15" s="58" t="str">
        <f>'Scout 18'!$B21</f>
        <v/>
      </c>
      <c r="AK15" s="64"/>
      <c r="AL15" s="58" t="str">
        <f>'Scout 19'!$B21</f>
        <v/>
      </c>
      <c r="AM15" s="64"/>
      <c r="AN15" s="58" t="str">
        <f>'Scout 20'!$B21</f>
        <v/>
      </c>
      <c r="AO15" s="64"/>
    </row>
    <row r="16" spans="1:41">
      <c r="A16" s="121" t="str">
        <f>Electives!B26</f>
        <v>Code of the Wolf</v>
      </c>
      <c r="B16" s="58" t="str">
        <f>'Scout 1'!B22</f>
        <v xml:space="preserve"> </v>
      </c>
      <c r="C16" s="63"/>
      <c r="D16" s="58" t="str">
        <f>'Scout 2'!$B22</f>
        <v xml:space="preserve"> </v>
      </c>
      <c r="E16" s="63"/>
      <c r="F16" s="58" t="str">
        <f>'Scout 3'!$B22</f>
        <v xml:space="preserve"> </v>
      </c>
      <c r="G16" s="63"/>
      <c r="H16" s="58" t="str">
        <f>'Scout 4'!$B22</f>
        <v xml:space="preserve"> </v>
      </c>
      <c r="I16" s="63"/>
      <c r="J16" s="58" t="str">
        <f>'Scout 5'!$B22</f>
        <v xml:space="preserve"> </v>
      </c>
      <c r="K16" s="63"/>
      <c r="L16" s="58" t="str">
        <f>'Scout 6'!$B22</f>
        <v xml:space="preserve"> </v>
      </c>
      <c r="M16" s="63"/>
      <c r="N16" s="58" t="str">
        <f>'Scout 7'!$B22</f>
        <v xml:space="preserve"> </v>
      </c>
      <c r="O16" s="63"/>
      <c r="P16" s="58" t="str">
        <f>'Scout 8'!$B22</f>
        <v xml:space="preserve"> </v>
      </c>
      <c r="Q16" s="63"/>
      <c r="R16" s="58" t="str">
        <f>'Scout 9'!$B22</f>
        <v xml:space="preserve"> </v>
      </c>
      <c r="S16" s="63"/>
      <c r="T16" s="58" t="str">
        <f>'Scout 10'!$B22</f>
        <v xml:space="preserve"> </v>
      </c>
      <c r="U16" s="63"/>
      <c r="V16" s="58" t="str">
        <f>'Scout 11'!$B22</f>
        <v xml:space="preserve"> </v>
      </c>
      <c r="W16" s="63"/>
      <c r="X16" s="58" t="str">
        <f>'Scout 12'!$B22</f>
        <v xml:space="preserve"> </v>
      </c>
      <c r="Y16" s="63"/>
      <c r="Z16" s="58" t="str">
        <f>'Scout 13'!$B22</f>
        <v xml:space="preserve"> </v>
      </c>
      <c r="AA16" s="63"/>
      <c r="AB16" s="58" t="str">
        <f>'Scout 14'!$B22</f>
        <v xml:space="preserve"> </v>
      </c>
      <c r="AC16" s="63"/>
      <c r="AD16" s="58" t="str">
        <f>'Scout 15'!$B22</f>
        <v xml:space="preserve"> </v>
      </c>
      <c r="AE16" s="64"/>
      <c r="AF16" s="58" t="str">
        <f>'Scout 16'!$B22</f>
        <v xml:space="preserve"> </v>
      </c>
      <c r="AG16" s="64"/>
      <c r="AH16" s="58" t="str">
        <f>'Scout 17'!$B22</f>
        <v xml:space="preserve"> </v>
      </c>
      <c r="AI16" s="64"/>
      <c r="AJ16" s="58" t="str">
        <f>'Scout 18'!$B22</f>
        <v xml:space="preserve"> </v>
      </c>
      <c r="AK16" s="64"/>
      <c r="AL16" s="58" t="str">
        <f>'Scout 19'!$B22</f>
        <v xml:space="preserve"> </v>
      </c>
      <c r="AM16" s="64"/>
      <c r="AN16" s="58" t="str">
        <f>'Scout 20'!$B22</f>
        <v xml:space="preserve"> </v>
      </c>
      <c r="AO16" s="64"/>
    </row>
    <row r="17" spans="1:41">
      <c r="A17" s="121" t="str">
        <f>Electives!B50</f>
        <v>Collections and Hobbies</v>
      </c>
      <c r="B17" s="58" t="str">
        <f>'Scout 1'!B23</f>
        <v/>
      </c>
      <c r="C17" s="63"/>
      <c r="D17" s="58" t="str">
        <f>'Scout 2'!$B23</f>
        <v/>
      </c>
      <c r="E17" s="63"/>
      <c r="F17" s="58" t="str">
        <f>'Scout 3'!$B23</f>
        <v/>
      </c>
      <c r="G17" s="63"/>
      <c r="H17" s="58" t="str">
        <f>'Scout 4'!$B23</f>
        <v/>
      </c>
      <c r="I17" s="63"/>
      <c r="J17" s="58" t="str">
        <f>'Scout 5'!$B23</f>
        <v/>
      </c>
      <c r="K17" s="63"/>
      <c r="L17" s="58" t="str">
        <f>'Scout 6'!$B23</f>
        <v/>
      </c>
      <c r="M17" s="63"/>
      <c r="N17" s="58" t="str">
        <f>'Scout 7'!$B23</f>
        <v/>
      </c>
      <c r="O17" s="63"/>
      <c r="P17" s="58" t="str">
        <f>'Scout 8'!$B23</f>
        <v/>
      </c>
      <c r="Q17" s="63"/>
      <c r="R17" s="58" t="str">
        <f>'Scout 9'!$B23</f>
        <v/>
      </c>
      <c r="S17" s="63"/>
      <c r="T17" s="58" t="str">
        <f>'Scout 10'!$B23</f>
        <v/>
      </c>
      <c r="U17" s="63"/>
      <c r="V17" s="58" t="str">
        <f>'Scout 11'!$B23</f>
        <v/>
      </c>
      <c r="W17" s="63"/>
      <c r="X17" s="58" t="str">
        <f>'Scout 12'!$B23</f>
        <v/>
      </c>
      <c r="Y17" s="63"/>
      <c r="Z17" s="58" t="str">
        <f>'Scout 13'!$B23</f>
        <v/>
      </c>
      <c r="AA17" s="63"/>
      <c r="AB17" s="58" t="str">
        <f>'Scout 14'!$B23</f>
        <v/>
      </c>
      <c r="AC17" s="63"/>
      <c r="AD17" s="58" t="str">
        <f>'Scout 15'!$B23</f>
        <v/>
      </c>
      <c r="AE17" s="64"/>
      <c r="AF17" s="58" t="str">
        <f>'Scout 16'!$B23</f>
        <v/>
      </c>
      <c r="AG17" s="64"/>
      <c r="AH17" s="58" t="str">
        <f>'Scout 17'!$B23</f>
        <v/>
      </c>
      <c r="AI17" s="64"/>
      <c r="AJ17" s="58" t="str">
        <f>'Scout 18'!$B23</f>
        <v/>
      </c>
      <c r="AK17" s="64"/>
      <c r="AL17" s="58" t="str">
        <f>'Scout 19'!$B23</f>
        <v/>
      </c>
      <c r="AM17" s="64"/>
      <c r="AN17" s="58" t="str">
        <f>'Scout 20'!$B23</f>
        <v/>
      </c>
      <c r="AO17" s="64"/>
    </row>
    <row r="18" spans="1:41">
      <c r="A18" s="121" t="str">
        <f>Electives!B58</f>
        <v>Cubs Who Care</v>
      </c>
      <c r="B18" s="58" t="str">
        <f>'Scout 1'!B24</f>
        <v/>
      </c>
      <c r="C18" s="63"/>
      <c r="D18" s="58" t="str">
        <f>'Scout 2'!$B24</f>
        <v/>
      </c>
      <c r="E18" s="63"/>
      <c r="F18" s="58" t="str">
        <f>'Scout 3'!$B24</f>
        <v/>
      </c>
      <c r="G18" s="63"/>
      <c r="H18" s="58" t="str">
        <f>'Scout 4'!$B24</f>
        <v/>
      </c>
      <c r="I18" s="63"/>
      <c r="J18" s="58" t="str">
        <f>'Scout 5'!$B24</f>
        <v/>
      </c>
      <c r="K18" s="63"/>
      <c r="L18" s="58" t="str">
        <f>'Scout 6'!$B24</f>
        <v/>
      </c>
      <c r="M18" s="63"/>
      <c r="N18" s="58" t="str">
        <f>'Scout 7'!$B24</f>
        <v/>
      </c>
      <c r="O18" s="63"/>
      <c r="P18" s="58" t="str">
        <f>'Scout 8'!$B24</f>
        <v/>
      </c>
      <c r="Q18" s="63"/>
      <c r="R18" s="58" t="str">
        <f>'Scout 9'!$B24</f>
        <v/>
      </c>
      <c r="S18" s="63"/>
      <c r="T18" s="58" t="str">
        <f>'Scout 10'!$B24</f>
        <v/>
      </c>
      <c r="U18" s="63"/>
      <c r="V18" s="58" t="str">
        <f>'Scout 11'!$B24</f>
        <v/>
      </c>
      <c r="W18" s="63"/>
      <c r="X18" s="58" t="str">
        <f>'Scout 12'!$B24</f>
        <v/>
      </c>
      <c r="Y18" s="63"/>
      <c r="Z18" s="58" t="str">
        <f>'Scout 13'!$B24</f>
        <v/>
      </c>
      <c r="AA18" s="63"/>
      <c r="AB18" s="58" t="str">
        <f>'Scout 14'!$B24</f>
        <v/>
      </c>
      <c r="AC18" s="63"/>
      <c r="AD18" s="58" t="str">
        <f>'Scout 15'!$B24</f>
        <v/>
      </c>
      <c r="AE18" s="64"/>
      <c r="AF18" s="58" t="str">
        <f>'Scout 16'!$B24</f>
        <v/>
      </c>
      <c r="AG18" s="64"/>
      <c r="AH18" s="58" t="str">
        <f>'Scout 17'!$B24</f>
        <v/>
      </c>
      <c r="AI18" s="64"/>
      <c r="AJ18" s="58" t="str">
        <f>'Scout 18'!$B24</f>
        <v/>
      </c>
      <c r="AK18" s="64"/>
      <c r="AL18" s="58" t="str">
        <f>'Scout 19'!$B24</f>
        <v/>
      </c>
      <c r="AM18" s="64"/>
      <c r="AN18" s="58" t="str">
        <f>'Scout 20'!$B24</f>
        <v/>
      </c>
      <c r="AO18" s="64"/>
    </row>
    <row r="19" spans="1:41">
      <c r="A19" s="121" t="str">
        <f>Electives!B74</f>
        <v>Digging in the Past</v>
      </c>
      <c r="B19" s="58" t="str">
        <f>'Scout 1'!B25</f>
        <v/>
      </c>
      <c r="C19" s="63"/>
      <c r="D19" s="58" t="str">
        <f>'Scout 2'!$B25</f>
        <v/>
      </c>
      <c r="E19" s="63"/>
      <c r="F19" s="58" t="str">
        <f>'Scout 3'!$B25</f>
        <v/>
      </c>
      <c r="G19" s="63"/>
      <c r="H19" s="58" t="str">
        <f>'Scout 4'!$B25</f>
        <v/>
      </c>
      <c r="I19" s="63"/>
      <c r="J19" s="58" t="str">
        <f>'Scout 5'!$B25</f>
        <v/>
      </c>
      <c r="K19" s="63"/>
      <c r="L19" s="58" t="str">
        <f>'Scout 6'!$B25</f>
        <v/>
      </c>
      <c r="M19" s="63"/>
      <c r="N19" s="58" t="str">
        <f>'Scout 7'!$B25</f>
        <v/>
      </c>
      <c r="O19" s="63"/>
      <c r="P19" s="58" t="str">
        <f>'Scout 8'!$B25</f>
        <v/>
      </c>
      <c r="Q19" s="63"/>
      <c r="R19" s="58" t="str">
        <f>'Scout 9'!$B25</f>
        <v/>
      </c>
      <c r="S19" s="63"/>
      <c r="T19" s="58" t="str">
        <f>'Scout 10'!$B25</f>
        <v/>
      </c>
      <c r="U19" s="63"/>
      <c r="V19" s="58" t="str">
        <f>'Scout 11'!$B25</f>
        <v/>
      </c>
      <c r="W19" s="63"/>
      <c r="X19" s="58" t="str">
        <f>'Scout 12'!$B25</f>
        <v/>
      </c>
      <c r="Y19" s="63"/>
      <c r="Z19" s="58" t="str">
        <f>'Scout 13'!$B25</f>
        <v/>
      </c>
      <c r="AA19" s="63"/>
      <c r="AB19" s="58" t="str">
        <f>'Scout 14'!$B25</f>
        <v/>
      </c>
      <c r="AC19" s="63"/>
      <c r="AD19" s="58" t="str">
        <f>'Scout 15'!$B25</f>
        <v/>
      </c>
      <c r="AE19" s="64"/>
      <c r="AF19" s="58" t="str">
        <f>'Scout 16'!$B25</f>
        <v/>
      </c>
      <c r="AG19" s="64"/>
      <c r="AH19" s="58" t="str">
        <f>'Scout 17'!$B25</f>
        <v/>
      </c>
      <c r="AI19" s="64"/>
      <c r="AJ19" s="58" t="str">
        <f>'Scout 18'!$B25</f>
        <v/>
      </c>
      <c r="AK19" s="64"/>
      <c r="AL19" s="58" t="str">
        <f>'Scout 19'!$B25</f>
        <v/>
      </c>
      <c r="AM19" s="64"/>
      <c r="AN19" s="58" t="str">
        <f>'Scout 20'!$B25</f>
        <v/>
      </c>
      <c r="AO19" s="64"/>
    </row>
    <row r="20" spans="1:41">
      <c r="A20" s="121" t="str">
        <f>Electives!B81</f>
        <v>Finding Your Way</v>
      </c>
      <c r="B20" s="58" t="str">
        <f>'Scout 1'!B26</f>
        <v xml:space="preserve"> </v>
      </c>
      <c r="C20" s="63"/>
      <c r="D20" s="58" t="str">
        <f>'Scout 2'!$B26</f>
        <v xml:space="preserve"> </v>
      </c>
      <c r="E20" s="63"/>
      <c r="F20" s="58" t="str">
        <f>'Scout 3'!$B26</f>
        <v xml:space="preserve"> </v>
      </c>
      <c r="G20" s="63"/>
      <c r="H20" s="58" t="str">
        <f>'Scout 4'!$B26</f>
        <v xml:space="preserve"> </v>
      </c>
      <c r="I20" s="63"/>
      <c r="J20" s="58" t="str">
        <f>'Scout 5'!$B26</f>
        <v xml:space="preserve"> </v>
      </c>
      <c r="K20" s="63"/>
      <c r="L20" s="58" t="str">
        <f>'Scout 6'!$B26</f>
        <v xml:space="preserve"> </v>
      </c>
      <c r="M20" s="63"/>
      <c r="N20" s="58" t="str">
        <f>'Scout 7'!$B26</f>
        <v xml:space="preserve"> </v>
      </c>
      <c r="O20" s="63"/>
      <c r="P20" s="58" t="str">
        <f>'Scout 8'!$B26</f>
        <v xml:space="preserve"> </v>
      </c>
      <c r="Q20" s="63"/>
      <c r="R20" s="58" t="str">
        <f>'Scout 9'!$B26</f>
        <v xml:space="preserve"> </v>
      </c>
      <c r="S20" s="63"/>
      <c r="T20" s="58" t="str">
        <f>'Scout 10'!$B26</f>
        <v xml:space="preserve"> </v>
      </c>
      <c r="U20" s="63"/>
      <c r="V20" s="58" t="str">
        <f>'Scout 11'!$B26</f>
        <v xml:space="preserve"> </v>
      </c>
      <c r="W20" s="63"/>
      <c r="X20" s="58" t="str">
        <f>'Scout 12'!$B26</f>
        <v xml:space="preserve"> </v>
      </c>
      <c r="Y20" s="63"/>
      <c r="Z20" s="58" t="str">
        <f>'Scout 13'!$B26</f>
        <v xml:space="preserve"> </v>
      </c>
      <c r="AA20" s="63"/>
      <c r="AB20" s="58" t="str">
        <f>'Scout 14'!$B26</f>
        <v xml:space="preserve"> </v>
      </c>
      <c r="AC20" s="63"/>
      <c r="AD20" s="58" t="str">
        <f>'Scout 15'!$B26</f>
        <v xml:space="preserve"> </v>
      </c>
      <c r="AE20" s="64"/>
      <c r="AF20" s="58" t="str">
        <f>'Scout 16'!$B26</f>
        <v xml:space="preserve"> </v>
      </c>
      <c r="AG20" s="64"/>
      <c r="AH20" s="58" t="str">
        <f>'Scout 17'!$B26</f>
        <v xml:space="preserve"> </v>
      </c>
      <c r="AI20" s="64"/>
      <c r="AJ20" s="58" t="str">
        <f>'Scout 18'!$B26</f>
        <v xml:space="preserve"> </v>
      </c>
      <c r="AK20" s="64"/>
      <c r="AL20" s="58" t="str">
        <f>'Scout 19'!$B26</f>
        <v xml:space="preserve"> </v>
      </c>
      <c r="AM20" s="64"/>
      <c r="AN20" s="58" t="str">
        <f>'Scout 20'!$B26</f>
        <v xml:space="preserve"> </v>
      </c>
      <c r="AO20" s="64"/>
    </row>
    <row r="21" spans="1:41">
      <c r="A21" s="121" t="str">
        <f>Electives!B89</f>
        <v>Germs Alive!</v>
      </c>
      <c r="B21" s="58" t="str">
        <f>'Scout 1'!B27</f>
        <v xml:space="preserve"> </v>
      </c>
      <c r="C21" s="63"/>
      <c r="D21" s="58" t="str">
        <f>'Scout 2'!$B27</f>
        <v xml:space="preserve"> </v>
      </c>
      <c r="E21" s="63"/>
      <c r="F21" s="58" t="str">
        <f>'Scout 3'!$B27</f>
        <v xml:space="preserve"> </v>
      </c>
      <c r="G21" s="63"/>
      <c r="H21" s="58" t="str">
        <f>'Scout 4'!$B27</f>
        <v xml:space="preserve"> </v>
      </c>
      <c r="I21" s="63"/>
      <c r="J21" s="58" t="str">
        <f>'Scout 5'!$B27</f>
        <v xml:space="preserve"> </v>
      </c>
      <c r="K21" s="63"/>
      <c r="L21" s="58" t="str">
        <f>'Scout 6'!$B27</f>
        <v xml:space="preserve"> </v>
      </c>
      <c r="M21" s="63"/>
      <c r="N21" s="58" t="str">
        <f>'Scout 7'!$B27</f>
        <v xml:space="preserve"> </v>
      </c>
      <c r="O21" s="63"/>
      <c r="P21" s="58" t="str">
        <f>'Scout 8'!$B27</f>
        <v xml:space="preserve"> </v>
      </c>
      <c r="Q21" s="63"/>
      <c r="R21" s="58" t="str">
        <f>'Scout 9'!$B27</f>
        <v xml:space="preserve"> </v>
      </c>
      <c r="S21" s="63"/>
      <c r="T21" s="58" t="str">
        <f>'Scout 10'!$B27</f>
        <v xml:space="preserve"> </v>
      </c>
      <c r="U21" s="63"/>
      <c r="V21" s="58" t="str">
        <f>'Scout 11'!$B27</f>
        <v xml:space="preserve"> </v>
      </c>
      <c r="W21" s="63"/>
      <c r="X21" s="58" t="str">
        <f>'Scout 12'!$B27</f>
        <v xml:space="preserve"> </v>
      </c>
      <c r="Y21" s="63"/>
      <c r="Z21" s="58" t="str">
        <f>'Scout 13'!$B27</f>
        <v xml:space="preserve"> </v>
      </c>
      <c r="AA21" s="63"/>
      <c r="AB21" s="58" t="str">
        <f>'Scout 14'!$B27</f>
        <v xml:space="preserve"> </v>
      </c>
      <c r="AC21" s="63"/>
      <c r="AD21" s="58" t="str">
        <f>'Scout 15'!$B27</f>
        <v xml:space="preserve"> </v>
      </c>
      <c r="AE21" s="64"/>
      <c r="AF21" s="58" t="str">
        <f>'Scout 16'!$B27</f>
        <v xml:space="preserve"> </v>
      </c>
      <c r="AG21" s="64"/>
      <c r="AH21" s="58" t="str">
        <f>'Scout 17'!$B27</f>
        <v xml:space="preserve"> </v>
      </c>
      <c r="AI21" s="64"/>
      <c r="AJ21" s="58" t="str">
        <f>'Scout 18'!$B27</f>
        <v xml:space="preserve"> </v>
      </c>
      <c r="AK21" s="64"/>
      <c r="AL21" s="58" t="str">
        <f>'Scout 19'!$B27</f>
        <v xml:space="preserve"> </v>
      </c>
      <c r="AM21" s="64"/>
      <c r="AN21" s="58" t="str">
        <f>'Scout 20'!$B27</f>
        <v xml:space="preserve"> </v>
      </c>
      <c r="AO21" s="64"/>
    </row>
    <row r="22" spans="1:41">
      <c r="A22" s="121" t="str">
        <f>Electives!B97</f>
        <v>Grow Something</v>
      </c>
      <c r="B22" s="58" t="str">
        <f>'Scout 1'!B28</f>
        <v/>
      </c>
      <c r="C22" s="63"/>
      <c r="D22" s="58" t="str">
        <f>'Scout 2'!$B28</f>
        <v/>
      </c>
      <c r="E22" s="63"/>
      <c r="F22" s="58" t="str">
        <f>'Scout 3'!$B28</f>
        <v/>
      </c>
      <c r="G22" s="63"/>
      <c r="H22" s="58" t="str">
        <f>'Scout 4'!$B28</f>
        <v/>
      </c>
      <c r="I22" s="63"/>
      <c r="J22" s="58" t="str">
        <f>'Scout 5'!$B28</f>
        <v/>
      </c>
      <c r="K22" s="63"/>
      <c r="L22" s="58" t="str">
        <f>'Scout 6'!$B28</f>
        <v/>
      </c>
      <c r="M22" s="63"/>
      <c r="N22" s="58" t="str">
        <f>'Scout 7'!$B28</f>
        <v/>
      </c>
      <c r="O22" s="63"/>
      <c r="P22" s="58" t="str">
        <f>'Scout 8'!$B28</f>
        <v/>
      </c>
      <c r="Q22" s="63"/>
      <c r="R22" s="58" t="str">
        <f>'Scout 9'!$B28</f>
        <v/>
      </c>
      <c r="S22" s="63"/>
      <c r="T22" s="58" t="str">
        <f>'Scout 10'!$B28</f>
        <v/>
      </c>
      <c r="U22" s="63"/>
      <c r="V22" s="58" t="str">
        <f>'Scout 11'!$B28</f>
        <v/>
      </c>
      <c r="W22" s="63"/>
      <c r="X22" s="58" t="str">
        <f>'Scout 12'!$B28</f>
        <v/>
      </c>
      <c r="Y22" s="63"/>
      <c r="Z22" s="58" t="str">
        <f>'Scout 13'!$B28</f>
        <v/>
      </c>
      <c r="AA22" s="63"/>
      <c r="AB22" s="58" t="str">
        <f>'Scout 14'!$B28</f>
        <v/>
      </c>
      <c r="AC22" s="63"/>
      <c r="AD22" s="58" t="str">
        <f>'Scout 15'!$B28</f>
        <v/>
      </c>
      <c r="AE22" s="64"/>
      <c r="AF22" s="58" t="str">
        <f>'Scout 16'!$B28</f>
        <v/>
      </c>
      <c r="AG22" s="64"/>
      <c r="AH22" s="58" t="str">
        <f>'Scout 17'!$B28</f>
        <v/>
      </c>
      <c r="AI22" s="64"/>
      <c r="AJ22" s="58" t="str">
        <f>'Scout 18'!$B28</f>
        <v/>
      </c>
      <c r="AK22" s="64"/>
      <c r="AL22" s="58" t="str">
        <f>'Scout 19'!$B28</f>
        <v/>
      </c>
      <c r="AM22" s="64"/>
      <c r="AN22" s="58" t="str">
        <f>'Scout 20'!$B28</f>
        <v/>
      </c>
      <c r="AO22" s="64"/>
    </row>
    <row r="23" spans="1:41">
      <c r="A23" s="121" t="str">
        <f>Electives!B105</f>
        <v>Hometown Heroes</v>
      </c>
      <c r="B23" s="58" t="str">
        <f>'Scout 1'!B29</f>
        <v/>
      </c>
      <c r="C23" s="63"/>
      <c r="D23" s="58" t="str">
        <f>'Scout 2'!$B29</f>
        <v/>
      </c>
      <c r="E23" s="63"/>
      <c r="F23" s="58" t="str">
        <f>'Scout 3'!$B29</f>
        <v/>
      </c>
      <c r="G23" s="63"/>
      <c r="H23" s="58" t="str">
        <f>'Scout 4'!$B29</f>
        <v/>
      </c>
      <c r="I23" s="63"/>
      <c r="J23" s="58" t="str">
        <f>'Scout 5'!$B29</f>
        <v/>
      </c>
      <c r="K23" s="63"/>
      <c r="L23" s="58" t="str">
        <f>'Scout 6'!$B29</f>
        <v/>
      </c>
      <c r="M23" s="63"/>
      <c r="N23" s="58" t="str">
        <f>'Scout 7'!$B29</f>
        <v/>
      </c>
      <c r="O23" s="63"/>
      <c r="P23" s="58" t="str">
        <f>'Scout 8'!$B29</f>
        <v/>
      </c>
      <c r="Q23" s="63"/>
      <c r="R23" s="58" t="str">
        <f>'Scout 9'!$B29</f>
        <v/>
      </c>
      <c r="S23" s="63"/>
      <c r="T23" s="58" t="str">
        <f>'Scout 10'!$B29</f>
        <v/>
      </c>
      <c r="U23" s="63"/>
      <c r="V23" s="58" t="str">
        <f>'Scout 11'!$B29</f>
        <v/>
      </c>
      <c r="W23" s="63"/>
      <c r="X23" s="58" t="str">
        <f>'Scout 12'!$B29</f>
        <v/>
      </c>
      <c r="Y23" s="63"/>
      <c r="Z23" s="58" t="str">
        <f>'Scout 13'!$B29</f>
        <v/>
      </c>
      <c r="AA23" s="63"/>
      <c r="AB23" s="58" t="str">
        <f>'Scout 14'!$B29</f>
        <v/>
      </c>
      <c r="AC23" s="63"/>
      <c r="AD23" s="58" t="str">
        <f>'Scout 15'!$B29</f>
        <v/>
      </c>
      <c r="AE23" s="64"/>
      <c r="AF23" s="58" t="str">
        <f>'Scout 16'!$B29</f>
        <v/>
      </c>
      <c r="AG23" s="64"/>
      <c r="AH23" s="58" t="str">
        <f>'Scout 17'!$B29</f>
        <v/>
      </c>
      <c r="AI23" s="64"/>
      <c r="AJ23" s="58" t="str">
        <f>'Scout 18'!$B29</f>
        <v/>
      </c>
      <c r="AK23" s="64"/>
      <c r="AL23" s="58" t="str">
        <f>'Scout 19'!$B29</f>
        <v/>
      </c>
      <c r="AM23" s="64"/>
      <c r="AN23" s="58" t="str">
        <f>'Scout 20'!$B29</f>
        <v/>
      </c>
      <c r="AO23" s="64"/>
    </row>
    <row r="24" spans="1:41">
      <c r="A24" s="121" t="str">
        <f>Electives!B113</f>
        <v>Motor Away</v>
      </c>
      <c r="B24" s="58" t="str">
        <f>'Scout 1'!B30</f>
        <v xml:space="preserve"> </v>
      </c>
      <c r="C24" s="63"/>
      <c r="D24" s="58" t="str">
        <f>'Scout 2'!$B30</f>
        <v xml:space="preserve"> </v>
      </c>
      <c r="E24" s="63"/>
      <c r="F24" s="58" t="str">
        <f>'Scout 3'!$B30</f>
        <v xml:space="preserve"> </v>
      </c>
      <c r="G24" s="63"/>
      <c r="H24" s="58" t="str">
        <f>'Scout 4'!$B30</f>
        <v xml:space="preserve"> </v>
      </c>
      <c r="I24" s="63"/>
      <c r="J24" s="58" t="str">
        <f>'Scout 5'!$B30</f>
        <v xml:space="preserve"> </v>
      </c>
      <c r="K24" s="63"/>
      <c r="L24" s="58" t="str">
        <f>'Scout 6'!$B30</f>
        <v xml:space="preserve"> </v>
      </c>
      <c r="M24" s="63"/>
      <c r="N24" s="58" t="str">
        <f>'Scout 7'!$B30</f>
        <v xml:space="preserve"> </v>
      </c>
      <c r="O24" s="63"/>
      <c r="P24" s="58" t="str">
        <f>'Scout 8'!$B30</f>
        <v xml:space="preserve"> </v>
      </c>
      <c r="Q24" s="63"/>
      <c r="R24" s="58" t="str">
        <f>'Scout 9'!$B30</f>
        <v xml:space="preserve"> </v>
      </c>
      <c r="S24" s="63"/>
      <c r="T24" s="58" t="str">
        <f>'Scout 10'!$B30</f>
        <v xml:space="preserve"> </v>
      </c>
      <c r="U24" s="63"/>
      <c r="V24" s="58" t="str">
        <f>'Scout 11'!$B30</f>
        <v xml:space="preserve"> </v>
      </c>
      <c r="W24" s="63"/>
      <c r="X24" s="58" t="str">
        <f>'Scout 12'!$B30</f>
        <v xml:space="preserve"> </v>
      </c>
      <c r="Y24" s="63"/>
      <c r="Z24" s="58" t="str">
        <f>'Scout 13'!$B30</f>
        <v xml:space="preserve"> </v>
      </c>
      <c r="AA24" s="63"/>
      <c r="AB24" s="58" t="str">
        <f>'Scout 14'!$B30</f>
        <v xml:space="preserve"> </v>
      </c>
      <c r="AC24" s="63"/>
      <c r="AD24" s="58" t="str">
        <f>'Scout 15'!$B30</f>
        <v xml:space="preserve"> </v>
      </c>
      <c r="AE24" s="64"/>
      <c r="AF24" s="58" t="str">
        <f>'Scout 16'!$B30</f>
        <v xml:space="preserve"> </v>
      </c>
      <c r="AG24" s="64"/>
      <c r="AH24" s="58" t="str">
        <f>'Scout 17'!$B30</f>
        <v xml:space="preserve"> </v>
      </c>
      <c r="AI24" s="64"/>
      <c r="AJ24" s="58" t="str">
        <f>'Scout 18'!$B30</f>
        <v xml:space="preserve"> </v>
      </c>
      <c r="AK24" s="64"/>
      <c r="AL24" s="58" t="str">
        <f>'Scout 19'!$B30</f>
        <v xml:space="preserve"> </v>
      </c>
      <c r="AM24" s="64"/>
      <c r="AN24" s="58" t="str">
        <f>'Scout 20'!$B30</f>
        <v xml:space="preserve"> </v>
      </c>
      <c r="AO24" s="64"/>
    </row>
    <row r="25" spans="1:41">
      <c r="A25" s="121" t="str">
        <f>Electives!B119</f>
        <v>Paws of Skill</v>
      </c>
      <c r="B25" s="58" t="str">
        <f>'Scout 1'!B31</f>
        <v xml:space="preserve"> </v>
      </c>
      <c r="C25" s="63"/>
      <c r="D25" s="58" t="str">
        <f>'Scout 2'!$B31</f>
        <v xml:space="preserve"> </v>
      </c>
      <c r="E25" s="63"/>
      <c r="F25" s="58" t="str">
        <f>'Scout 3'!$B31</f>
        <v xml:space="preserve"> </v>
      </c>
      <c r="G25" s="63"/>
      <c r="H25" s="58" t="str">
        <f>'Scout 4'!$B31</f>
        <v xml:space="preserve"> </v>
      </c>
      <c r="I25" s="63"/>
      <c r="J25" s="58" t="str">
        <f>'Scout 5'!$B31</f>
        <v xml:space="preserve"> </v>
      </c>
      <c r="K25" s="63"/>
      <c r="L25" s="58" t="str">
        <f>'Scout 6'!$B31</f>
        <v xml:space="preserve"> </v>
      </c>
      <c r="M25" s="63"/>
      <c r="N25" s="58" t="str">
        <f>'Scout 7'!$B31</f>
        <v xml:space="preserve"> </v>
      </c>
      <c r="O25" s="63"/>
      <c r="P25" s="58" t="str">
        <f>'Scout 8'!$B31</f>
        <v xml:space="preserve"> </v>
      </c>
      <c r="Q25" s="63"/>
      <c r="R25" s="58" t="str">
        <f>'Scout 9'!$B31</f>
        <v xml:space="preserve"> </v>
      </c>
      <c r="S25" s="63"/>
      <c r="T25" s="58" t="str">
        <f>'Scout 10'!$B31</f>
        <v xml:space="preserve"> </v>
      </c>
      <c r="U25" s="63"/>
      <c r="V25" s="58" t="str">
        <f>'Scout 11'!$B31</f>
        <v xml:space="preserve"> </v>
      </c>
      <c r="W25" s="63"/>
      <c r="X25" s="58" t="str">
        <f>'Scout 12'!$B31</f>
        <v xml:space="preserve"> </v>
      </c>
      <c r="Y25" s="63"/>
      <c r="Z25" s="58" t="str">
        <f>'Scout 13'!$B31</f>
        <v xml:space="preserve"> </v>
      </c>
      <c r="AA25" s="63"/>
      <c r="AB25" s="58" t="str">
        <f>'Scout 14'!$B31</f>
        <v xml:space="preserve"> </v>
      </c>
      <c r="AC25" s="63"/>
      <c r="AD25" s="58" t="str">
        <f>'Scout 15'!$B31</f>
        <v xml:space="preserve"> </v>
      </c>
      <c r="AE25" s="64"/>
      <c r="AF25" s="58" t="str">
        <f>'Scout 16'!$B31</f>
        <v xml:space="preserve"> </v>
      </c>
      <c r="AG25" s="64"/>
      <c r="AH25" s="58" t="str">
        <f>'Scout 17'!$B31</f>
        <v xml:space="preserve"> </v>
      </c>
      <c r="AI25" s="64"/>
      <c r="AJ25" s="58" t="str">
        <f>'Scout 18'!$B31</f>
        <v xml:space="preserve"> </v>
      </c>
      <c r="AK25" s="64"/>
      <c r="AL25" s="58" t="str">
        <f>'Scout 19'!$B31</f>
        <v xml:space="preserve"> </v>
      </c>
      <c r="AM25" s="64"/>
      <c r="AN25" s="58" t="str">
        <f>'Scout 20'!$B31</f>
        <v xml:space="preserve"> </v>
      </c>
      <c r="AO25" s="64"/>
    </row>
    <row r="26" spans="1:41">
      <c r="A26" s="121" t="str">
        <f>Electives!B128</f>
        <v>Spirit of the Water</v>
      </c>
      <c r="B26" s="58" t="str">
        <f>'Scout 1'!B32</f>
        <v xml:space="preserve"> </v>
      </c>
      <c r="C26" s="63"/>
      <c r="D26" s="58" t="str">
        <f>'Scout 2'!$B32</f>
        <v xml:space="preserve"> </v>
      </c>
      <c r="E26" s="63"/>
      <c r="F26" s="58" t="str">
        <f>'Scout 3'!$B32</f>
        <v xml:space="preserve"> </v>
      </c>
      <c r="G26" s="63"/>
      <c r="H26" s="58" t="str">
        <f>'Scout 4'!$B32</f>
        <v xml:space="preserve"> </v>
      </c>
      <c r="I26" s="63"/>
      <c r="J26" s="58" t="str">
        <f>'Scout 5'!$B32</f>
        <v xml:space="preserve"> </v>
      </c>
      <c r="K26" s="63"/>
      <c r="L26" s="58" t="str">
        <f>'Scout 6'!$B32</f>
        <v xml:space="preserve"> </v>
      </c>
      <c r="M26" s="63"/>
      <c r="N26" s="58" t="str">
        <f>'Scout 7'!$B32</f>
        <v xml:space="preserve"> </v>
      </c>
      <c r="O26" s="63"/>
      <c r="P26" s="58" t="str">
        <f>'Scout 8'!$B32</f>
        <v xml:space="preserve"> </v>
      </c>
      <c r="Q26" s="63"/>
      <c r="R26" s="58" t="str">
        <f>'Scout 9'!$B32</f>
        <v xml:space="preserve"> </v>
      </c>
      <c r="S26" s="63"/>
      <c r="T26" s="58" t="str">
        <f>'Scout 10'!$B32</f>
        <v xml:space="preserve"> </v>
      </c>
      <c r="U26" s="63"/>
      <c r="V26" s="58" t="str">
        <f>'Scout 11'!$B32</f>
        <v xml:space="preserve"> </v>
      </c>
      <c r="W26" s="63"/>
      <c r="X26" s="58" t="str">
        <f>'Scout 12'!$B32</f>
        <v xml:space="preserve"> </v>
      </c>
      <c r="Y26" s="63"/>
      <c r="Z26" s="58" t="str">
        <f>'Scout 13'!$B32</f>
        <v xml:space="preserve"> </v>
      </c>
      <c r="AA26" s="63"/>
      <c r="AB26" s="58" t="str">
        <f>'Scout 14'!$B32</f>
        <v xml:space="preserve"> </v>
      </c>
      <c r="AC26" s="63"/>
      <c r="AD26" s="58" t="str">
        <f>'Scout 15'!$B32</f>
        <v xml:space="preserve"> </v>
      </c>
      <c r="AE26" s="64"/>
      <c r="AF26" s="58" t="str">
        <f>'Scout 16'!$B32</f>
        <v xml:space="preserve"> </v>
      </c>
      <c r="AG26" s="64"/>
      <c r="AH26" s="58" t="str">
        <f>'Scout 17'!$B32</f>
        <v xml:space="preserve"> </v>
      </c>
      <c r="AI26" s="64"/>
      <c r="AJ26" s="58" t="str">
        <f>'Scout 18'!$B32</f>
        <v xml:space="preserve"> </v>
      </c>
      <c r="AK26" s="64"/>
      <c r="AL26" s="58" t="str">
        <f>'Scout 19'!$B32</f>
        <v xml:space="preserve"> </v>
      </c>
      <c r="AM26" s="64"/>
      <c r="AN26" s="58" t="str">
        <f>'Scout 20'!$B32</f>
        <v xml:space="preserve"> </v>
      </c>
      <c r="AO26" s="64"/>
    </row>
    <row r="27" spans="1:41">
      <c r="A27" s="61"/>
      <c r="B27" s="58"/>
      <c r="C27" s="63"/>
      <c r="D27" s="58"/>
      <c r="E27" s="63"/>
      <c r="F27" s="58"/>
      <c r="G27" s="63"/>
      <c r="H27" s="58"/>
      <c r="I27" s="63"/>
      <c r="J27" s="58"/>
      <c r="K27" s="63"/>
      <c r="L27" s="58"/>
      <c r="M27" s="63"/>
      <c r="N27" s="58"/>
      <c r="O27" s="63"/>
      <c r="P27" s="58"/>
      <c r="Q27" s="63"/>
      <c r="R27" s="58"/>
      <c r="S27" s="63"/>
      <c r="T27" s="58"/>
      <c r="U27" s="63"/>
      <c r="V27" s="58"/>
      <c r="W27" s="63"/>
      <c r="X27" s="58"/>
      <c r="Y27" s="63"/>
      <c r="Z27" s="58"/>
      <c r="AA27" s="63"/>
      <c r="AB27" s="58"/>
      <c r="AC27" s="63"/>
      <c r="AD27" s="58"/>
      <c r="AE27" s="64"/>
      <c r="AF27" s="58"/>
      <c r="AG27" s="64"/>
      <c r="AH27" s="58"/>
      <c r="AI27" s="64"/>
      <c r="AJ27" s="58"/>
      <c r="AK27" s="64"/>
      <c r="AL27" s="58"/>
      <c r="AM27" s="64"/>
      <c r="AN27" s="58"/>
      <c r="AO27" s="64"/>
    </row>
    <row r="28" spans="1:41">
      <c r="A28" s="61" t="str">
        <f>'Cub Awards'!C5</f>
        <v>Emergency Preparedness</v>
      </c>
      <c r="B28" s="58" t="str">
        <f>'Cub Awards'!E12</f>
        <v/>
      </c>
      <c r="C28" s="63"/>
      <c r="D28" s="58" t="str">
        <f>'Cub Awards'!F12</f>
        <v/>
      </c>
      <c r="E28" s="63"/>
      <c r="F28" s="58" t="str">
        <f>'Cub Awards'!G12</f>
        <v/>
      </c>
      <c r="G28" s="63"/>
      <c r="H28" s="58" t="str">
        <f>'Cub Awards'!H12</f>
        <v/>
      </c>
      <c r="I28" s="63"/>
      <c r="J28" s="58" t="str">
        <f>'Cub Awards'!I12</f>
        <v/>
      </c>
      <c r="K28" s="63"/>
      <c r="L28" s="58" t="str">
        <f>'Cub Awards'!J12</f>
        <v/>
      </c>
      <c r="M28" s="63"/>
      <c r="N28" s="58" t="str">
        <f>'Cub Awards'!K12</f>
        <v/>
      </c>
      <c r="O28" s="63"/>
      <c r="P28" s="58" t="str">
        <f>'Cub Awards'!L12</f>
        <v/>
      </c>
      <c r="Q28" s="63"/>
      <c r="R28" s="58" t="str">
        <f>'Cub Awards'!M12</f>
        <v/>
      </c>
      <c r="S28" s="63"/>
      <c r="T28" s="58" t="str">
        <f>'Cub Awards'!N12</f>
        <v/>
      </c>
      <c r="U28" s="63"/>
      <c r="V28" s="58" t="str">
        <f>'Cub Awards'!O12</f>
        <v/>
      </c>
      <c r="W28" s="63"/>
      <c r="X28" s="58" t="str">
        <f>'Cub Awards'!P12</f>
        <v/>
      </c>
      <c r="Y28" s="63"/>
      <c r="Z28" s="58" t="str">
        <f>'Cub Awards'!Q12</f>
        <v/>
      </c>
      <c r="AA28" s="63"/>
      <c r="AB28" s="58" t="str">
        <f>'Cub Awards'!R12</f>
        <v/>
      </c>
      <c r="AC28" s="63"/>
      <c r="AD28" s="58" t="str">
        <f>'Cub Awards'!S12</f>
        <v/>
      </c>
      <c r="AE28" s="64"/>
      <c r="AF28" s="58" t="str">
        <f>'Cub Awards'!T12</f>
        <v/>
      </c>
      <c r="AG28" s="64"/>
      <c r="AH28" s="58" t="str">
        <f>'Cub Awards'!U12</f>
        <v/>
      </c>
      <c r="AI28" s="64"/>
      <c r="AJ28" s="58" t="str">
        <f>'Cub Awards'!V12</f>
        <v/>
      </c>
      <c r="AK28" s="64"/>
      <c r="AL28" s="58" t="str">
        <f>'Cub Awards'!W12</f>
        <v/>
      </c>
      <c r="AM28" s="64"/>
      <c r="AN28" s="58" t="str">
        <f>'Cub Awards'!X12</f>
        <v/>
      </c>
      <c r="AO28" s="64"/>
    </row>
    <row r="29" spans="1:41">
      <c r="A29" s="61" t="str">
        <f>'Cub Awards'!C13</f>
        <v>Outdoor Activity Award</v>
      </c>
      <c r="B29" s="58" t="str">
        <f>'Cub Awards'!E31</f>
        <v/>
      </c>
      <c r="C29" s="63"/>
      <c r="D29" s="58" t="str">
        <f>'Cub Awards'!F31</f>
        <v/>
      </c>
      <c r="E29" s="63"/>
      <c r="F29" s="58" t="str">
        <f>'Cub Awards'!G31</f>
        <v/>
      </c>
      <c r="G29" s="63"/>
      <c r="H29" s="58" t="str">
        <f>'Cub Awards'!H31</f>
        <v/>
      </c>
      <c r="I29" s="63"/>
      <c r="J29" s="58" t="str">
        <f>'Cub Awards'!I31</f>
        <v/>
      </c>
      <c r="K29" s="63"/>
      <c r="L29" s="58" t="str">
        <f>'Cub Awards'!J31</f>
        <v/>
      </c>
      <c r="M29" s="63"/>
      <c r="N29" s="58" t="str">
        <f>'Cub Awards'!K31</f>
        <v/>
      </c>
      <c r="O29" s="63"/>
      <c r="P29" s="58" t="str">
        <f>'Cub Awards'!L31</f>
        <v/>
      </c>
      <c r="Q29" s="63"/>
      <c r="R29" s="58" t="str">
        <f>'Cub Awards'!M31</f>
        <v/>
      </c>
      <c r="S29" s="63"/>
      <c r="T29" s="58" t="str">
        <f>'Cub Awards'!N31</f>
        <v/>
      </c>
      <c r="U29" s="63"/>
      <c r="V29" s="58" t="str">
        <f>'Cub Awards'!O31</f>
        <v/>
      </c>
      <c r="W29" s="63"/>
      <c r="X29" s="58" t="str">
        <f>'Cub Awards'!P31</f>
        <v/>
      </c>
      <c r="Y29" s="63"/>
      <c r="Z29" s="58" t="str">
        <f>'Cub Awards'!Q31</f>
        <v/>
      </c>
      <c r="AA29" s="63"/>
      <c r="AB29" s="58" t="str">
        <f>'Cub Awards'!R31</f>
        <v/>
      </c>
      <c r="AC29" s="63"/>
      <c r="AD29" s="58" t="str">
        <f>'Cub Awards'!S31</f>
        <v/>
      </c>
      <c r="AE29" s="64"/>
      <c r="AF29" s="58" t="str">
        <f>'Cub Awards'!T31</f>
        <v/>
      </c>
      <c r="AG29" s="64"/>
      <c r="AH29" s="58" t="str">
        <f>'Cub Awards'!U31</f>
        <v/>
      </c>
      <c r="AI29" s="64"/>
      <c r="AJ29" s="58" t="str">
        <f>'Cub Awards'!V31</f>
        <v/>
      </c>
      <c r="AK29" s="64"/>
      <c r="AL29" s="58" t="str">
        <f>'Cub Awards'!W31</f>
        <v/>
      </c>
      <c r="AM29" s="64"/>
      <c r="AN29" s="58" t="str">
        <f>'Cub Awards'!X31</f>
        <v/>
      </c>
      <c r="AO29" s="64"/>
    </row>
    <row r="30" spans="1:41">
      <c r="A30" s="61" t="str">
        <f>'Cub Awards'!C32</f>
        <v>World Conservation Award</v>
      </c>
      <c r="B30" s="58" t="str">
        <f>'Cub Awards'!E37</f>
        <v/>
      </c>
      <c r="C30" s="63"/>
      <c r="D30" s="58" t="str">
        <f>'Cub Awards'!F37</f>
        <v/>
      </c>
      <c r="E30" s="63"/>
      <c r="F30" s="58" t="str">
        <f>'Cub Awards'!G37</f>
        <v/>
      </c>
      <c r="G30" s="63"/>
      <c r="H30" s="58" t="str">
        <f>'Cub Awards'!H37</f>
        <v/>
      </c>
      <c r="I30" s="63"/>
      <c r="J30" s="58" t="str">
        <f>'Cub Awards'!I37</f>
        <v/>
      </c>
      <c r="K30" s="63"/>
      <c r="L30" s="58" t="str">
        <f>'Cub Awards'!J37</f>
        <v/>
      </c>
      <c r="M30" s="63"/>
      <c r="N30" s="58" t="str">
        <f>'Cub Awards'!K37</f>
        <v/>
      </c>
      <c r="O30" s="63"/>
      <c r="P30" s="58" t="str">
        <f>'Cub Awards'!L37</f>
        <v/>
      </c>
      <c r="Q30" s="63"/>
      <c r="R30" s="58" t="str">
        <f>'Cub Awards'!M37</f>
        <v/>
      </c>
      <c r="S30" s="63"/>
      <c r="T30" s="58" t="str">
        <f>'Cub Awards'!N37</f>
        <v/>
      </c>
      <c r="U30" s="63"/>
      <c r="V30" s="58" t="str">
        <f>'Cub Awards'!O37</f>
        <v/>
      </c>
      <c r="W30" s="63"/>
      <c r="X30" s="58" t="str">
        <f>'Cub Awards'!P37</f>
        <v/>
      </c>
      <c r="Y30" s="63"/>
      <c r="Z30" s="58" t="str">
        <f>'Cub Awards'!Q37</f>
        <v/>
      </c>
      <c r="AA30" s="63"/>
      <c r="AB30" s="58" t="str">
        <f>'Cub Awards'!R37</f>
        <v/>
      </c>
      <c r="AC30" s="63"/>
      <c r="AD30" s="58" t="str">
        <f>'Cub Awards'!S37</f>
        <v/>
      </c>
      <c r="AE30" s="64"/>
      <c r="AF30" s="58" t="str">
        <f>'Cub Awards'!T37</f>
        <v/>
      </c>
      <c r="AG30" s="64"/>
      <c r="AH30" s="58" t="str">
        <f>'Cub Awards'!U37</f>
        <v/>
      </c>
      <c r="AI30" s="64"/>
      <c r="AJ30" s="58" t="str">
        <f>'Cub Awards'!V37</f>
        <v/>
      </c>
      <c r="AK30" s="64"/>
      <c r="AL30" s="58" t="str">
        <f>'Cub Awards'!W37</f>
        <v/>
      </c>
      <c r="AM30" s="64"/>
      <c r="AN30" s="58" t="str">
        <f>'Cub Awards'!X37</f>
        <v/>
      </c>
      <c r="AO30" s="64"/>
    </row>
    <row r="31" spans="1:41">
      <c r="A31" s="61"/>
      <c r="B31" s="58"/>
      <c r="C31" s="63"/>
      <c r="D31" s="58"/>
      <c r="E31" s="63"/>
      <c r="F31" s="58"/>
      <c r="G31" s="63"/>
      <c r="H31" s="58"/>
      <c r="I31" s="63"/>
      <c r="J31" s="58"/>
      <c r="K31" s="63"/>
      <c r="L31" s="58"/>
      <c r="M31" s="63"/>
      <c r="N31" s="58"/>
      <c r="O31" s="63"/>
      <c r="P31" s="58"/>
      <c r="Q31" s="63"/>
      <c r="R31" s="58"/>
      <c r="S31" s="63"/>
      <c r="T31" s="58"/>
      <c r="U31" s="63"/>
      <c r="V31" s="58"/>
      <c r="W31" s="63"/>
      <c r="X31" s="58"/>
      <c r="Y31" s="63"/>
      <c r="Z31" s="58"/>
      <c r="AA31" s="63"/>
      <c r="AB31" s="58"/>
      <c r="AC31" s="63"/>
      <c r="AD31" s="58"/>
      <c r="AE31" s="64"/>
      <c r="AF31" s="58"/>
      <c r="AG31" s="64"/>
      <c r="AH31" s="58"/>
      <c r="AI31" s="64"/>
      <c r="AJ31" s="58"/>
      <c r="AK31" s="64"/>
      <c r="AL31" s="58"/>
      <c r="AM31" s="64"/>
      <c r="AN31" s="58"/>
      <c r="AO31" s="64"/>
    </row>
    <row r="32" spans="1:41">
      <c r="A32" s="61" t="str">
        <f>MID(NOVA!C5, 15, 99)</f>
        <v>Science Everywhere</v>
      </c>
      <c r="B32" s="240" t="str">
        <f>NOVA!E17</f>
        <v/>
      </c>
      <c r="C32" s="63"/>
      <c r="D32" s="240" t="str">
        <f>NOVA!F17</f>
        <v/>
      </c>
      <c r="E32" s="63"/>
      <c r="F32" s="240" t="str">
        <f>NOVA!G17</f>
        <v/>
      </c>
      <c r="G32" s="63"/>
      <c r="H32" s="240" t="str">
        <f>NOVA!H17</f>
        <v/>
      </c>
      <c r="I32" s="63"/>
      <c r="J32" s="240" t="str">
        <f>NOVA!I17</f>
        <v/>
      </c>
      <c r="K32" s="63"/>
      <c r="L32" s="240" t="str">
        <f>NOVA!J17</f>
        <v/>
      </c>
      <c r="M32" s="63"/>
      <c r="N32" s="240" t="str">
        <f>NOVA!K17</f>
        <v/>
      </c>
      <c r="O32" s="63"/>
      <c r="P32" s="240" t="str">
        <f>NOVA!L17</f>
        <v/>
      </c>
      <c r="Q32" s="63"/>
      <c r="R32" s="240" t="str">
        <f>NOVA!M17</f>
        <v/>
      </c>
      <c r="S32" s="63"/>
      <c r="T32" s="240" t="str">
        <f>NOVA!N17</f>
        <v/>
      </c>
      <c r="U32" s="63"/>
      <c r="V32" s="240" t="str">
        <f>NOVA!O17</f>
        <v/>
      </c>
      <c r="W32" s="63"/>
      <c r="X32" s="240" t="str">
        <f>NOVA!P17</f>
        <v/>
      </c>
      <c r="Y32" s="63"/>
      <c r="Z32" s="240" t="str">
        <f>NOVA!Q17</f>
        <v/>
      </c>
      <c r="AA32" s="63"/>
      <c r="AB32" s="240" t="str">
        <f>NOVA!R17</f>
        <v/>
      </c>
      <c r="AC32" s="63"/>
      <c r="AD32" s="240" t="str">
        <f>NOVA!S17</f>
        <v/>
      </c>
      <c r="AE32" s="64"/>
      <c r="AF32" s="240" t="str">
        <f>NOVA!T17</f>
        <v/>
      </c>
      <c r="AG32" s="64"/>
      <c r="AH32" s="240" t="str">
        <f>NOVA!U17</f>
        <v/>
      </c>
      <c r="AI32" s="64"/>
      <c r="AJ32" s="240" t="str">
        <f>NOVA!V17</f>
        <v/>
      </c>
      <c r="AK32" s="64"/>
      <c r="AL32" s="240" t="str">
        <f>NOVA!W17</f>
        <v/>
      </c>
      <c r="AM32" s="64"/>
      <c r="AN32" s="240" t="str">
        <f>NOVA!X17</f>
        <v/>
      </c>
      <c r="AO32" s="64"/>
    </row>
    <row r="33" spans="1:41">
      <c r="A33" s="61" t="str">
        <f>MID(NOVA!C18, 15, 99)</f>
        <v>Down and Dirty</v>
      </c>
      <c r="B33" s="240" t="str">
        <f>NOVA!E49</f>
        <v/>
      </c>
      <c r="C33" s="63"/>
      <c r="D33" s="240" t="str">
        <f>NOVA!F49</f>
        <v/>
      </c>
      <c r="E33" s="63"/>
      <c r="F33" s="240" t="str">
        <f>NOVA!G49</f>
        <v/>
      </c>
      <c r="G33" s="63"/>
      <c r="H33" s="240" t="str">
        <f>NOVA!H49</f>
        <v/>
      </c>
      <c r="I33" s="63"/>
      <c r="J33" s="240" t="str">
        <f>NOVA!I49</f>
        <v/>
      </c>
      <c r="K33" s="63"/>
      <c r="L33" s="240" t="str">
        <f>NOVA!J49</f>
        <v/>
      </c>
      <c r="M33" s="63"/>
      <c r="N33" s="240" t="str">
        <f>NOVA!K49</f>
        <v/>
      </c>
      <c r="O33" s="63"/>
      <c r="P33" s="240" t="str">
        <f>NOVA!L49</f>
        <v/>
      </c>
      <c r="Q33" s="63"/>
      <c r="R33" s="240" t="str">
        <f>NOVA!M49</f>
        <v/>
      </c>
      <c r="S33" s="63"/>
      <c r="T33" s="240" t="str">
        <f>NOVA!N49</f>
        <v/>
      </c>
      <c r="U33" s="63"/>
      <c r="V33" s="240" t="str">
        <f>NOVA!O49</f>
        <v/>
      </c>
      <c r="W33" s="63"/>
      <c r="X33" s="240" t="str">
        <f>NOVA!P49</f>
        <v/>
      </c>
      <c r="Y33" s="63"/>
      <c r="Z33" s="240" t="str">
        <f>NOVA!Q49</f>
        <v/>
      </c>
      <c r="AA33" s="63"/>
      <c r="AB33" s="240" t="str">
        <f>NOVA!R49</f>
        <v/>
      </c>
      <c r="AC33" s="63"/>
      <c r="AD33" s="240" t="str">
        <f>NOVA!S49</f>
        <v/>
      </c>
      <c r="AE33" s="64"/>
      <c r="AF33" s="240" t="str">
        <f>NOVA!T49</f>
        <v/>
      </c>
      <c r="AG33" s="64"/>
      <c r="AH33" s="240" t="str">
        <f>NOVA!U49</f>
        <v/>
      </c>
      <c r="AI33" s="64"/>
      <c r="AJ33" s="240" t="str">
        <f>NOVA!V49</f>
        <v/>
      </c>
      <c r="AK33" s="64"/>
      <c r="AL33" s="240" t="str">
        <f>NOVA!W49</f>
        <v/>
      </c>
      <c r="AM33" s="64"/>
      <c r="AN33" s="240" t="str">
        <f>NOVA!X49</f>
        <v/>
      </c>
      <c r="AO33" s="64"/>
    </row>
    <row r="34" spans="1:41">
      <c r="A34" s="61" t="str">
        <f>MID(NOVA!C50,15, 99)</f>
        <v>Nova WILD!</v>
      </c>
      <c r="B34" s="240" t="str">
        <f>NOVA!E85</f>
        <v/>
      </c>
      <c r="C34" s="63"/>
      <c r="D34" s="240" t="str">
        <f>NOVA!F85</f>
        <v/>
      </c>
      <c r="E34" s="63"/>
      <c r="F34" s="240" t="str">
        <f>NOVA!G85</f>
        <v/>
      </c>
      <c r="G34" s="63"/>
      <c r="H34" s="240" t="str">
        <f>NOVA!H85</f>
        <v/>
      </c>
      <c r="I34" s="63"/>
      <c r="J34" s="240" t="str">
        <f>NOVA!I85</f>
        <v/>
      </c>
      <c r="K34" s="63"/>
      <c r="L34" s="240" t="str">
        <f>NOVA!J85</f>
        <v/>
      </c>
      <c r="M34" s="63"/>
      <c r="N34" s="240" t="str">
        <f>NOVA!K85</f>
        <v/>
      </c>
      <c r="O34" s="63"/>
      <c r="P34" s="240" t="str">
        <f>NOVA!L85</f>
        <v/>
      </c>
      <c r="Q34" s="63"/>
      <c r="R34" s="240" t="str">
        <f>NOVA!M85</f>
        <v/>
      </c>
      <c r="S34" s="63"/>
      <c r="T34" s="240" t="str">
        <f>NOVA!N85</f>
        <v/>
      </c>
      <c r="U34" s="63"/>
      <c r="V34" s="240" t="str">
        <f>NOVA!O85</f>
        <v/>
      </c>
      <c r="W34" s="63"/>
      <c r="X34" s="240" t="str">
        <f>NOVA!P85</f>
        <v/>
      </c>
      <c r="Y34" s="63"/>
      <c r="Z34" s="240" t="str">
        <f>NOVA!Q85</f>
        <v/>
      </c>
      <c r="AA34" s="63"/>
      <c r="AB34" s="240" t="str">
        <f>NOVA!R85</f>
        <v/>
      </c>
      <c r="AC34" s="63"/>
      <c r="AD34" s="240" t="str">
        <f>NOVA!S85</f>
        <v/>
      </c>
      <c r="AE34" s="64"/>
      <c r="AF34" s="240" t="str">
        <f>NOVA!T85</f>
        <v/>
      </c>
      <c r="AG34" s="64"/>
      <c r="AH34" s="240" t="str">
        <f>NOVA!U85</f>
        <v/>
      </c>
      <c r="AI34" s="64"/>
      <c r="AJ34" s="240" t="str">
        <f>NOVA!V85</f>
        <v/>
      </c>
      <c r="AK34" s="64"/>
      <c r="AL34" s="240" t="str">
        <f>NOVA!W85</f>
        <v/>
      </c>
      <c r="AM34" s="64"/>
      <c r="AN34" s="240" t="str">
        <f>NOVA!X85</f>
        <v/>
      </c>
      <c r="AO34" s="64"/>
    </row>
    <row r="35" spans="1:41">
      <c r="A35" s="61" t="str">
        <f>MID(NOVA!C86,15, 99)</f>
        <v>Out of This World</v>
      </c>
      <c r="B35" s="240" t="str">
        <f>NOVA!E113</f>
        <v/>
      </c>
      <c r="C35" s="63"/>
      <c r="D35" s="240" t="str">
        <f>NOVA!F113</f>
        <v/>
      </c>
      <c r="E35" s="63"/>
      <c r="F35" s="240" t="str">
        <f>NOVA!G113</f>
        <v/>
      </c>
      <c r="G35" s="63"/>
      <c r="H35" s="240" t="str">
        <f>NOVA!H113</f>
        <v/>
      </c>
      <c r="I35" s="63"/>
      <c r="J35" s="240" t="str">
        <f>NOVA!I113</f>
        <v/>
      </c>
      <c r="K35" s="63"/>
      <c r="L35" s="240" t="str">
        <f>NOVA!J113</f>
        <v/>
      </c>
      <c r="M35" s="63"/>
      <c r="N35" s="240" t="str">
        <f>NOVA!K113</f>
        <v/>
      </c>
      <c r="O35" s="63"/>
      <c r="P35" s="240" t="str">
        <f>NOVA!L113</f>
        <v/>
      </c>
      <c r="Q35" s="63"/>
      <c r="R35" s="240" t="str">
        <f>NOVA!M113</f>
        <v/>
      </c>
      <c r="S35" s="63"/>
      <c r="T35" s="240" t="str">
        <f>NOVA!N113</f>
        <v/>
      </c>
      <c r="U35" s="63"/>
      <c r="V35" s="240" t="str">
        <f>NOVA!O113</f>
        <v/>
      </c>
      <c r="W35" s="63"/>
      <c r="X35" s="240" t="str">
        <f>NOVA!P113</f>
        <v/>
      </c>
      <c r="Y35" s="63"/>
      <c r="Z35" s="240" t="str">
        <f>NOVA!Q113</f>
        <v/>
      </c>
      <c r="AA35" s="63"/>
      <c r="AB35" s="240" t="str">
        <f>NOVA!R113</f>
        <v/>
      </c>
      <c r="AC35" s="63"/>
      <c r="AD35" s="240" t="str">
        <f>NOVA!S113</f>
        <v/>
      </c>
      <c r="AE35" s="64"/>
      <c r="AF35" s="240" t="str">
        <f>NOVA!T113</f>
        <v/>
      </c>
      <c r="AG35" s="64"/>
      <c r="AH35" s="240" t="str">
        <f>NOVA!U113</f>
        <v/>
      </c>
      <c r="AI35" s="64"/>
      <c r="AJ35" s="240" t="str">
        <f>NOVA!V113</f>
        <v/>
      </c>
      <c r="AK35" s="64"/>
      <c r="AL35" s="240" t="str">
        <f>NOVA!W113</f>
        <v/>
      </c>
      <c r="AM35" s="64"/>
      <c r="AN35" s="240" t="str">
        <f>NOVA!X113</f>
        <v/>
      </c>
      <c r="AO35" s="64"/>
    </row>
    <row r="36" spans="1:41">
      <c r="A36" s="61" t="str">
        <f>MID(NOVA!C114, 18, 99)</f>
        <v>Tech Talk</v>
      </c>
      <c r="B36" s="240" t="str">
        <f>NOVA!E131</f>
        <v/>
      </c>
      <c r="C36" s="63"/>
      <c r="D36" s="240" t="str">
        <f>NOVA!F131</f>
        <v/>
      </c>
      <c r="E36" s="63"/>
      <c r="F36" s="240" t="str">
        <f>NOVA!G131</f>
        <v/>
      </c>
      <c r="G36" s="63"/>
      <c r="H36" s="240" t="str">
        <f>NOVA!H131</f>
        <v/>
      </c>
      <c r="I36" s="63"/>
      <c r="J36" s="240" t="str">
        <f>NOVA!I131</f>
        <v/>
      </c>
      <c r="K36" s="63"/>
      <c r="L36" s="240" t="str">
        <f>NOVA!J131</f>
        <v/>
      </c>
      <c r="M36" s="63"/>
      <c r="N36" s="240" t="str">
        <f>NOVA!K131</f>
        <v/>
      </c>
      <c r="O36" s="63"/>
      <c r="P36" s="240" t="str">
        <f>NOVA!L131</f>
        <v/>
      </c>
      <c r="Q36" s="63"/>
      <c r="R36" s="240" t="str">
        <f>NOVA!M131</f>
        <v/>
      </c>
      <c r="S36" s="63"/>
      <c r="T36" s="240" t="str">
        <f>NOVA!N131</f>
        <v/>
      </c>
      <c r="U36" s="63"/>
      <c r="V36" s="240" t="str">
        <f>NOVA!O131</f>
        <v/>
      </c>
      <c r="W36" s="63"/>
      <c r="X36" s="240" t="str">
        <f>NOVA!P131</f>
        <v/>
      </c>
      <c r="Y36" s="63"/>
      <c r="Z36" s="240" t="str">
        <f>NOVA!Q131</f>
        <v/>
      </c>
      <c r="AA36" s="63"/>
      <c r="AB36" s="240" t="str">
        <f>NOVA!R131</f>
        <v/>
      </c>
      <c r="AC36" s="63"/>
      <c r="AD36" s="240" t="str">
        <f>NOVA!S131</f>
        <v/>
      </c>
      <c r="AE36" s="64"/>
      <c r="AF36" s="240" t="str">
        <f>NOVA!T131</f>
        <v/>
      </c>
      <c r="AG36" s="64"/>
      <c r="AH36" s="240" t="str">
        <f>NOVA!U131</f>
        <v/>
      </c>
      <c r="AI36" s="64"/>
      <c r="AJ36" s="240" t="str">
        <f>NOVA!V131</f>
        <v/>
      </c>
      <c r="AK36" s="64"/>
      <c r="AL36" s="240" t="str">
        <f>NOVA!W131</f>
        <v/>
      </c>
      <c r="AM36" s="64"/>
      <c r="AN36" s="240" t="str">
        <f>NOVA!X131</f>
        <v/>
      </c>
      <c r="AO36" s="64"/>
    </row>
    <row r="37" spans="1:41">
      <c r="A37" s="61" t="str">
        <f>MID(NOVA!C132, 19, 99)</f>
        <v>Swing!</v>
      </c>
      <c r="B37" s="240" t="str">
        <f>NOVA!E150</f>
        <v/>
      </c>
      <c r="C37" s="63"/>
      <c r="D37" s="240" t="str">
        <f>NOVA!F150</f>
        <v/>
      </c>
      <c r="E37" s="63"/>
      <c r="F37" s="240" t="str">
        <f>NOVA!G150</f>
        <v/>
      </c>
      <c r="G37" s="63"/>
      <c r="H37" s="240" t="str">
        <f>NOVA!H150</f>
        <v/>
      </c>
      <c r="I37" s="63"/>
      <c r="J37" s="240" t="str">
        <f>NOVA!I150</f>
        <v/>
      </c>
      <c r="K37" s="63"/>
      <c r="L37" s="240" t="str">
        <f>NOVA!J150</f>
        <v/>
      </c>
      <c r="M37" s="63"/>
      <c r="N37" s="240" t="str">
        <f>NOVA!K150</f>
        <v/>
      </c>
      <c r="O37" s="63"/>
      <c r="P37" s="240" t="str">
        <f>NOVA!L150</f>
        <v/>
      </c>
      <c r="Q37" s="63"/>
      <c r="R37" s="240" t="str">
        <f>NOVA!M150</f>
        <v/>
      </c>
      <c r="S37" s="63"/>
      <c r="T37" s="240" t="str">
        <f>NOVA!N150</f>
        <v/>
      </c>
      <c r="U37" s="63"/>
      <c r="V37" s="240" t="str">
        <f>NOVA!O150</f>
        <v/>
      </c>
      <c r="W37" s="63"/>
      <c r="X37" s="240" t="str">
        <f>NOVA!P150</f>
        <v/>
      </c>
      <c r="Y37" s="63"/>
      <c r="Z37" s="240" t="str">
        <f>NOVA!Q150</f>
        <v/>
      </c>
      <c r="AA37" s="63"/>
      <c r="AB37" s="240" t="str">
        <f>NOVA!R150</f>
        <v/>
      </c>
      <c r="AC37" s="63"/>
      <c r="AD37" s="240" t="str">
        <f>NOVA!S150</f>
        <v/>
      </c>
      <c r="AE37" s="64"/>
      <c r="AF37" s="240" t="str">
        <f>NOVA!T150</f>
        <v/>
      </c>
      <c r="AG37" s="64"/>
      <c r="AH37" s="240" t="str">
        <f>NOVA!U150</f>
        <v/>
      </c>
      <c r="AI37" s="64"/>
      <c r="AJ37" s="240" t="str">
        <f>NOVA!V150</f>
        <v/>
      </c>
      <c r="AK37" s="64"/>
      <c r="AL37" s="240" t="str">
        <f>NOVA!W150</f>
        <v/>
      </c>
      <c r="AM37" s="64"/>
      <c r="AN37" s="240" t="str">
        <f>NOVA!X150</f>
        <v/>
      </c>
      <c r="AO37" s="64"/>
    </row>
    <row r="38" spans="1:41">
      <c r="A38" s="61" t="str">
        <f>MID(NOVA!C151, 12, 99)</f>
        <v>1-2-3 GO!</v>
      </c>
      <c r="B38" s="240" t="str">
        <f>NOVA!E172</f>
        <v/>
      </c>
      <c r="C38" s="63"/>
      <c r="D38" s="240" t="str">
        <f>NOVA!F172</f>
        <v/>
      </c>
      <c r="E38" s="63"/>
      <c r="F38" s="240" t="str">
        <f>NOVA!G172</f>
        <v/>
      </c>
      <c r="G38" s="63"/>
      <c r="H38" s="240" t="str">
        <f>NOVA!H172</f>
        <v/>
      </c>
      <c r="I38" s="63"/>
      <c r="J38" s="240" t="str">
        <f>NOVA!I172</f>
        <v/>
      </c>
      <c r="K38" s="63"/>
      <c r="L38" s="240" t="str">
        <f>NOVA!J172</f>
        <v/>
      </c>
      <c r="M38" s="63"/>
      <c r="N38" s="240" t="str">
        <f>NOVA!K172</f>
        <v/>
      </c>
      <c r="O38" s="63"/>
      <c r="P38" s="240" t="str">
        <f>NOVA!L172</f>
        <v/>
      </c>
      <c r="Q38" s="63"/>
      <c r="R38" s="240" t="str">
        <f>NOVA!M172</f>
        <v/>
      </c>
      <c r="S38" s="63"/>
      <c r="T38" s="240" t="str">
        <f>NOVA!N172</f>
        <v/>
      </c>
      <c r="U38" s="63"/>
      <c r="V38" s="240" t="str">
        <f>NOVA!O172</f>
        <v/>
      </c>
      <c r="W38" s="63"/>
      <c r="X38" s="240" t="str">
        <f>NOVA!P172</f>
        <v/>
      </c>
      <c r="Y38" s="63"/>
      <c r="Z38" s="240" t="str">
        <f>NOVA!Q172</f>
        <v/>
      </c>
      <c r="AA38" s="63"/>
      <c r="AB38" s="240" t="str">
        <f>NOVA!R172</f>
        <v/>
      </c>
      <c r="AC38" s="63"/>
      <c r="AD38" s="240" t="str">
        <f>NOVA!S172</f>
        <v/>
      </c>
      <c r="AE38" s="64"/>
      <c r="AF38" s="240" t="str">
        <f>NOVA!T172</f>
        <v/>
      </c>
      <c r="AG38" s="64"/>
      <c r="AH38" s="240" t="str">
        <f>NOVA!U172</f>
        <v/>
      </c>
      <c r="AI38" s="64"/>
      <c r="AJ38" s="240" t="str">
        <f>NOVA!V172</f>
        <v/>
      </c>
      <c r="AK38" s="64"/>
      <c r="AL38" s="240" t="str">
        <f>NOVA!W172</f>
        <v/>
      </c>
      <c r="AM38" s="64"/>
      <c r="AN38" s="240" t="str">
        <f>NOVA!X172</f>
        <v/>
      </c>
      <c r="AO38" s="64"/>
    </row>
    <row r="39" spans="1:41">
      <c r="A39" s="61" t="str">
        <f>RIGHT(NOVA!C173, 15)</f>
        <v>Supernova Award</v>
      </c>
      <c r="B39" s="240" t="str">
        <f>NOVA!E187</f>
        <v/>
      </c>
      <c r="C39" s="63"/>
      <c r="D39" s="240" t="str">
        <f>NOVA!F187</f>
        <v/>
      </c>
      <c r="E39" s="63"/>
      <c r="F39" s="240" t="str">
        <f>NOVA!G187</f>
        <v/>
      </c>
      <c r="G39" s="63"/>
      <c r="H39" s="240" t="str">
        <f>NOVA!H187</f>
        <v/>
      </c>
      <c r="I39" s="63"/>
      <c r="J39" s="240" t="str">
        <f>NOVA!I187</f>
        <v/>
      </c>
      <c r="K39" s="63"/>
      <c r="L39" s="240" t="str">
        <f>NOVA!J187</f>
        <v/>
      </c>
      <c r="M39" s="63"/>
      <c r="N39" s="240" t="str">
        <f>NOVA!K187</f>
        <v/>
      </c>
      <c r="O39" s="63"/>
      <c r="P39" s="240" t="str">
        <f>NOVA!L187</f>
        <v/>
      </c>
      <c r="Q39" s="63"/>
      <c r="R39" s="240" t="str">
        <f>NOVA!M187</f>
        <v/>
      </c>
      <c r="S39" s="63"/>
      <c r="T39" s="240" t="str">
        <f>NOVA!N187</f>
        <v/>
      </c>
      <c r="U39" s="63"/>
      <c r="V39" s="240" t="str">
        <f>NOVA!O187</f>
        <v/>
      </c>
      <c r="W39" s="63"/>
      <c r="X39" s="240" t="str">
        <f>NOVA!P187</f>
        <v/>
      </c>
      <c r="Y39" s="63"/>
      <c r="Z39" s="240" t="str">
        <f>NOVA!Q187</f>
        <v/>
      </c>
      <c r="AA39" s="63"/>
      <c r="AB39" s="240" t="str">
        <f>NOVA!R187</f>
        <v/>
      </c>
      <c r="AC39" s="63"/>
      <c r="AD39" s="240" t="str">
        <f>NOVA!S187</f>
        <v/>
      </c>
      <c r="AE39" s="64"/>
      <c r="AF39" s="240" t="str">
        <f>NOVA!T187</f>
        <v/>
      </c>
      <c r="AG39" s="64"/>
      <c r="AH39" s="240" t="str">
        <f>NOVA!U187</f>
        <v/>
      </c>
      <c r="AI39" s="64"/>
      <c r="AJ39" s="240" t="str">
        <f>NOVA!V187</f>
        <v/>
      </c>
      <c r="AK39" s="64"/>
      <c r="AL39" s="240" t="str">
        <f>NOVA!W187</f>
        <v/>
      </c>
      <c r="AM39" s="64"/>
      <c r="AN39" s="240" t="str">
        <f>NOVA!X187</f>
        <v/>
      </c>
      <c r="AO39" s="64"/>
    </row>
    <row r="40" spans="1:41">
      <c r="A40" s="61"/>
      <c r="B40" s="58"/>
      <c r="C40" s="63"/>
      <c r="D40" s="58"/>
      <c r="E40" s="63"/>
      <c r="F40" s="58"/>
      <c r="G40" s="63"/>
      <c r="H40" s="58"/>
      <c r="I40" s="63"/>
      <c r="J40" s="58"/>
      <c r="K40" s="63"/>
      <c r="L40" s="58"/>
      <c r="M40" s="63"/>
      <c r="N40" s="58"/>
      <c r="O40" s="63"/>
      <c r="P40" s="58"/>
      <c r="Q40" s="63"/>
      <c r="R40" s="58"/>
      <c r="S40" s="63"/>
      <c r="T40" s="58"/>
      <c r="U40" s="63"/>
      <c r="V40" s="58"/>
      <c r="W40" s="63"/>
      <c r="X40" s="58"/>
      <c r="Y40" s="63"/>
      <c r="Z40" s="58"/>
      <c r="AA40" s="63"/>
      <c r="AB40" s="58"/>
      <c r="AC40" s="63"/>
      <c r="AD40" s="58"/>
      <c r="AE40" s="64"/>
      <c r="AF40" s="58"/>
      <c r="AG40" s="64"/>
      <c r="AH40" s="58"/>
      <c r="AI40" s="64"/>
      <c r="AJ40" s="58"/>
      <c r="AK40" s="64"/>
      <c r="AL40" s="58"/>
      <c r="AM40" s="64"/>
      <c r="AN40" s="58"/>
      <c r="AO40" s="64"/>
    </row>
    <row r="41" spans="1:41">
      <c r="A41" s="61" t="str">
        <f>'Shooting Sports'!C5</f>
        <v>BB Gun: Level 1</v>
      </c>
      <c r="B41" s="240" t="str">
        <f>'Shooting Sports'!E10</f>
        <v/>
      </c>
      <c r="C41" s="63"/>
      <c r="D41" s="240" t="str">
        <f>'Shooting Sports'!F10</f>
        <v/>
      </c>
      <c r="E41" s="63"/>
      <c r="F41" s="240" t="str">
        <f>'Shooting Sports'!G10</f>
        <v/>
      </c>
      <c r="G41" s="63"/>
      <c r="H41" s="240" t="str">
        <f>'Shooting Sports'!H10</f>
        <v/>
      </c>
      <c r="I41" s="63"/>
      <c r="J41" s="240" t="str">
        <f>'Shooting Sports'!I10</f>
        <v/>
      </c>
      <c r="K41" s="63"/>
      <c r="L41" s="240" t="str">
        <f>'Shooting Sports'!J10</f>
        <v/>
      </c>
      <c r="M41" s="63"/>
      <c r="N41" s="240" t="str">
        <f>'Shooting Sports'!K10</f>
        <v/>
      </c>
      <c r="O41" s="63"/>
      <c r="P41" s="240" t="str">
        <f>'Shooting Sports'!L10</f>
        <v/>
      </c>
      <c r="Q41" s="63"/>
      <c r="R41" s="240" t="str">
        <f>'Shooting Sports'!M10</f>
        <v/>
      </c>
      <c r="S41" s="63"/>
      <c r="T41" s="240" t="str">
        <f>'Shooting Sports'!N10</f>
        <v/>
      </c>
      <c r="U41" s="63"/>
      <c r="V41" s="240" t="str">
        <f>'Shooting Sports'!O10</f>
        <v/>
      </c>
      <c r="W41" s="63"/>
      <c r="X41" s="240" t="str">
        <f>'Shooting Sports'!P10</f>
        <v/>
      </c>
      <c r="Y41" s="63"/>
      <c r="Z41" s="240" t="str">
        <f>'Shooting Sports'!Q10</f>
        <v/>
      </c>
      <c r="AA41" s="63"/>
      <c r="AB41" s="240" t="str">
        <f>'Shooting Sports'!R10</f>
        <v/>
      </c>
      <c r="AC41" s="63"/>
      <c r="AD41" s="240" t="str">
        <f>'Shooting Sports'!S10</f>
        <v/>
      </c>
      <c r="AE41" s="64"/>
      <c r="AF41" s="240" t="str">
        <f>'Shooting Sports'!T10</f>
        <v/>
      </c>
      <c r="AG41" s="64"/>
      <c r="AH41" s="240" t="str">
        <f>'Shooting Sports'!U10</f>
        <v/>
      </c>
      <c r="AI41" s="64"/>
      <c r="AJ41" s="240" t="str">
        <f>'Shooting Sports'!V10</f>
        <v/>
      </c>
      <c r="AK41" s="64"/>
      <c r="AL41" s="240" t="str">
        <f>'Shooting Sports'!W10</f>
        <v/>
      </c>
      <c r="AM41" s="64"/>
      <c r="AN41" s="240" t="str">
        <f>'Shooting Sports'!X10</f>
        <v/>
      </c>
      <c r="AO41" s="64"/>
    </row>
    <row r="42" spans="1:41">
      <c r="A42" s="61" t="str">
        <f>'Shooting Sports'!C11</f>
        <v>BB Gun: Level 2</v>
      </c>
      <c r="B42" s="240" t="str">
        <f>'Shooting Sports'!E17</f>
        <v/>
      </c>
      <c r="C42" s="63"/>
      <c r="D42" s="240" t="str">
        <f>'Shooting Sports'!F17</f>
        <v/>
      </c>
      <c r="E42" s="63"/>
      <c r="F42" s="240" t="str">
        <f>'Shooting Sports'!G17</f>
        <v/>
      </c>
      <c r="G42" s="63"/>
      <c r="H42" s="240" t="str">
        <f>'Shooting Sports'!H17</f>
        <v/>
      </c>
      <c r="I42" s="63"/>
      <c r="J42" s="240" t="str">
        <f>'Shooting Sports'!I17</f>
        <v/>
      </c>
      <c r="K42" s="63"/>
      <c r="L42" s="240" t="str">
        <f>'Shooting Sports'!J17</f>
        <v/>
      </c>
      <c r="M42" s="63"/>
      <c r="N42" s="240" t="str">
        <f>'Shooting Sports'!K17</f>
        <v/>
      </c>
      <c r="O42" s="63"/>
      <c r="P42" s="240" t="str">
        <f>'Shooting Sports'!L17</f>
        <v/>
      </c>
      <c r="Q42" s="63"/>
      <c r="R42" s="240" t="str">
        <f>'Shooting Sports'!M17</f>
        <v/>
      </c>
      <c r="S42" s="63"/>
      <c r="T42" s="240" t="str">
        <f>'Shooting Sports'!N17</f>
        <v/>
      </c>
      <c r="U42" s="63"/>
      <c r="V42" s="240" t="str">
        <f>'Shooting Sports'!O17</f>
        <v/>
      </c>
      <c r="W42" s="63"/>
      <c r="X42" s="240" t="str">
        <f>'Shooting Sports'!P17</f>
        <v/>
      </c>
      <c r="Y42" s="63"/>
      <c r="Z42" s="240" t="str">
        <f>'Shooting Sports'!Q17</f>
        <v/>
      </c>
      <c r="AA42" s="63"/>
      <c r="AB42" s="240" t="str">
        <f>'Shooting Sports'!R17</f>
        <v/>
      </c>
      <c r="AC42" s="63"/>
      <c r="AD42" s="240" t="str">
        <f>'Shooting Sports'!S17</f>
        <v/>
      </c>
      <c r="AE42" s="64"/>
      <c r="AF42" s="240" t="str">
        <f>'Shooting Sports'!T17</f>
        <v/>
      </c>
      <c r="AG42" s="64"/>
      <c r="AH42" s="240" t="str">
        <f>'Shooting Sports'!U17</f>
        <v/>
      </c>
      <c r="AI42" s="64"/>
      <c r="AJ42" s="240" t="str">
        <f>'Shooting Sports'!V17</f>
        <v/>
      </c>
      <c r="AK42" s="64"/>
      <c r="AL42" s="240" t="str">
        <f>'Shooting Sports'!W17</f>
        <v/>
      </c>
      <c r="AM42" s="64"/>
      <c r="AN42" s="240" t="str">
        <f>'Shooting Sports'!X17</f>
        <v/>
      </c>
      <c r="AO42" s="64"/>
    </row>
    <row r="43" spans="1:41">
      <c r="A43" s="61" t="str">
        <f>'Shooting Sports'!C18</f>
        <v>Archery: Level 1</v>
      </c>
      <c r="B43" s="240" t="str">
        <f>'Shooting Sports'!E24</f>
        <v/>
      </c>
      <c r="C43" s="63"/>
      <c r="D43" s="240" t="str">
        <f>'Shooting Sports'!F24</f>
        <v/>
      </c>
      <c r="E43" s="63"/>
      <c r="F43" s="240" t="str">
        <f>'Shooting Sports'!G24</f>
        <v/>
      </c>
      <c r="G43" s="63"/>
      <c r="H43" s="240" t="str">
        <f>'Shooting Sports'!H24</f>
        <v/>
      </c>
      <c r="I43" s="63"/>
      <c r="J43" s="240" t="str">
        <f>'Shooting Sports'!I24</f>
        <v/>
      </c>
      <c r="K43" s="63"/>
      <c r="L43" s="240" t="str">
        <f>'Shooting Sports'!J24</f>
        <v/>
      </c>
      <c r="M43" s="63"/>
      <c r="N43" s="240" t="str">
        <f>'Shooting Sports'!K24</f>
        <v/>
      </c>
      <c r="O43" s="63"/>
      <c r="P43" s="240" t="str">
        <f>'Shooting Sports'!L24</f>
        <v/>
      </c>
      <c r="Q43" s="63"/>
      <c r="R43" s="240" t="str">
        <f>'Shooting Sports'!M24</f>
        <v/>
      </c>
      <c r="S43" s="63"/>
      <c r="T43" s="240" t="str">
        <f>'Shooting Sports'!N24</f>
        <v/>
      </c>
      <c r="U43" s="63"/>
      <c r="V43" s="240" t="str">
        <f>'Shooting Sports'!O24</f>
        <v/>
      </c>
      <c r="W43" s="63"/>
      <c r="X43" s="240" t="str">
        <f>'Shooting Sports'!P24</f>
        <v/>
      </c>
      <c r="Y43" s="63"/>
      <c r="Z43" s="240" t="str">
        <f>'Shooting Sports'!Q24</f>
        <v/>
      </c>
      <c r="AA43" s="63"/>
      <c r="AB43" s="240" t="str">
        <f>'Shooting Sports'!R24</f>
        <v/>
      </c>
      <c r="AC43" s="63"/>
      <c r="AD43" s="240" t="str">
        <f>'Shooting Sports'!S24</f>
        <v/>
      </c>
      <c r="AE43" s="64"/>
      <c r="AF43" s="240" t="str">
        <f>'Shooting Sports'!T24</f>
        <v/>
      </c>
      <c r="AG43" s="64"/>
      <c r="AH43" s="240" t="str">
        <f>'Shooting Sports'!U24</f>
        <v/>
      </c>
      <c r="AI43" s="64"/>
      <c r="AJ43" s="240" t="str">
        <f>'Shooting Sports'!V24</f>
        <v/>
      </c>
      <c r="AK43" s="64"/>
      <c r="AL43" s="240" t="str">
        <f>'Shooting Sports'!W24</f>
        <v/>
      </c>
      <c r="AM43" s="64"/>
      <c r="AN43" s="240" t="str">
        <f>'Shooting Sports'!X24</f>
        <v/>
      </c>
      <c r="AO43" s="64"/>
    </row>
    <row r="44" spans="1:41">
      <c r="A44" s="61" t="str">
        <f>'Shooting Sports'!C25</f>
        <v>Archery: Level 2</v>
      </c>
      <c r="B44" s="240" t="str">
        <f>'Shooting Sports'!E31</f>
        <v/>
      </c>
      <c r="C44" s="63"/>
      <c r="D44" s="240" t="str">
        <f>'Shooting Sports'!F31</f>
        <v/>
      </c>
      <c r="E44" s="63"/>
      <c r="F44" s="240" t="str">
        <f>'Shooting Sports'!G31</f>
        <v/>
      </c>
      <c r="G44" s="63"/>
      <c r="H44" s="240" t="str">
        <f>'Shooting Sports'!H31</f>
        <v/>
      </c>
      <c r="I44" s="63"/>
      <c r="J44" s="240" t="str">
        <f>'Shooting Sports'!I31</f>
        <v/>
      </c>
      <c r="K44" s="63"/>
      <c r="L44" s="240" t="str">
        <f>'Shooting Sports'!J31</f>
        <v/>
      </c>
      <c r="M44" s="63"/>
      <c r="N44" s="240" t="str">
        <f>'Shooting Sports'!K31</f>
        <v/>
      </c>
      <c r="O44" s="63"/>
      <c r="P44" s="240" t="str">
        <f>'Shooting Sports'!L31</f>
        <v/>
      </c>
      <c r="Q44" s="63"/>
      <c r="R44" s="240" t="str">
        <f>'Shooting Sports'!M31</f>
        <v/>
      </c>
      <c r="S44" s="63"/>
      <c r="T44" s="240" t="str">
        <f>'Shooting Sports'!N31</f>
        <v/>
      </c>
      <c r="U44" s="63"/>
      <c r="V44" s="240" t="str">
        <f>'Shooting Sports'!O31</f>
        <v/>
      </c>
      <c r="W44" s="63"/>
      <c r="X44" s="240" t="str">
        <f>'Shooting Sports'!P31</f>
        <v/>
      </c>
      <c r="Y44" s="63"/>
      <c r="Z44" s="240" t="str">
        <f>'Shooting Sports'!Q31</f>
        <v/>
      </c>
      <c r="AA44" s="63"/>
      <c r="AB44" s="240" t="str">
        <f>'Shooting Sports'!R31</f>
        <v/>
      </c>
      <c r="AC44" s="63"/>
      <c r="AD44" s="240" t="str">
        <f>'Shooting Sports'!S31</f>
        <v/>
      </c>
      <c r="AE44" s="64"/>
      <c r="AF44" s="240" t="str">
        <f>'Shooting Sports'!T31</f>
        <v/>
      </c>
      <c r="AG44" s="64"/>
      <c r="AH44" s="240" t="str">
        <f>'Shooting Sports'!U31</f>
        <v/>
      </c>
      <c r="AI44" s="64"/>
      <c r="AJ44" s="240" t="str">
        <f>'Shooting Sports'!V31</f>
        <v/>
      </c>
      <c r="AK44" s="64"/>
      <c r="AL44" s="240" t="str">
        <f>'Shooting Sports'!W31</f>
        <v/>
      </c>
      <c r="AM44" s="64"/>
      <c r="AN44" s="240" t="str">
        <f>'Shooting Sports'!X31</f>
        <v/>
      </c>
      <c r="AO44" s="64"/>
    </row>
    <row r="45" spans="1:41">
      <c r="A45" s="61" t="str">
        <f>'Shooting Sports'!C32</f>
        <v>Slingshot: Level 1</v>
      </c>
      <c r="B45" s="240" t="str">
        <f>'Shooting Sports'!E37</f>
        <v/>
      </c>
      <c r="C45" s="63"/>
      <c r="D45" s="240" t="str">
        <f>'Shooting Sports'!F37</f>
        <v/>
      </c>
      <c r="E45" s="63"/>
      <c r="F45" s="240" t="str">
        <f>'Shooting Sports'!G37</f>
        <v/>
      </c>
      <c r="G45" s="63"/>
      <c r="H45" s="240" t="str">
        <f>'Shooting Sports'!H37</f>
        <v/>
      </c>
      <c r="I45" s="63"/>
      <c r="J45" s="240" t="str">
        <f>'Shooting Sports'!I37</f>
        <v/>
      </c>
      <c r="K45" s="63"/>
      <c r="L45" s="240" t="str">
        <f>'Shooting Sports'!J37</f>
        <v/>
      </c>
      <c r="M45" s="63"/>
      <c r="N45" s="240" t="str">
        <f>'Shooting Sports'!K37</f>
        <v/>
      </c>
      <c r="O45" s="63"/>
      <c r="P45" s="240" t="str">
        <f>'Shooting Sports'!L37</f>
        <v/>
      </c>
      <c r="Q45" s="63"/>
      <c r="R45" s="240" t="str">
        <f>'Shooting Sports'!M37</f>
        <v/>
      </c>
      <c r="S45" s="63"/>
      <c r="T45" s="240" t="str">
        <f>'Shooting Sports'!N37</f>
        <v/>
      </c>
      <c r="U45" s="63"/>
      <c r="V45" s="240" t="str">
        <f>'Shooting Sports'!O37</f>
        <v/>
      </c>
      <c r="W45" s="63"/>
      <c r="X45" s="240" t="str">
        <f>'Shooting Sports'!P37</f>
        <v/>
      </c>
      <c r="Y45" s="63"/>
      <c r="Z45" s="240" t="str">
        <f>'Shooting Sports'!Q37</f>
        <v/>
      </c>
      <c r="AA45" s="63"/>
      <c r="AB45" s="240" t="str">
        <f>'Shooting Sports'!R37</f>
        <v/>
      </c>
      <c r="AC45" s="63"/>
      <c r="AD45" s="240" t="str">
        <f>'Shooting Sports'!S37</f>
        <v/>
      </c>
      <c r="AE45" s="64"/>
      <c r="AF45" s="240" t="str">
        <f>'Shooting Sports'!T37</f>
        <v/>
      </c>
      <c r="AG45" s="64"/>
      <c r="AH45" s="240" t="str">
        <f>'Shooting Sports'!U37</f>
        <v/>
      </c>
      <c r="AI45" s="64"/>
      <c r="AJ45" s="240" t="str">
        <f>'Shooting Sports'!V37</f>
        <v/>
      </c>
      <c r="AK45" s="64"/>
      <c r="AL45" s="240" t="str">
        <f>'Shooting Sports'!W37</f>
        <v/>
      </c>
      <c r="AM45" s="64"/>
      <c r="AN45" s="240" t="str">
        <f>'Shooting Sports'!X37</f>
        <v/>
      </c>
      <c r="AO45" s="64"/>
    </row>
    <row r="46" spans="1:41">
      <c r="A46" s="61" t="str">
        <f>'Shooting Sports'!C38</f>
        <v>Slingshot: Level 2</v>
      </c>
      <c r="B46" s="240" t="str">
        <f>'Shooting Sports'!E43</f>
        <v/>
      </c>
      <c r="C46" s="63"/>
      <c r="D46" s="240" t="str">
        <f>'Shooting Sports'!F43</f>
        <v/>
      </c>
      <c r="E46" s="63"/>
      <c r="F46" s="240" t="str">
        <f>'Shooting Sports'!G43</f>
        <v/>
      </c>
      <c r="G46" s="63"/>
      <c r="H46" s="240" t="str">
        <f>'Shooting Sports'!H43</f>
        <v/>
      </c>
      <c r="I46" s="63"/>
      <c r="J46" s="240" t="str">
        <f>'Shooting Sports'!I43</f>
        <v/>
      </c>
      <c r="K46" s="63"/>
      <c r="L46" s="240" t="str">
        <f>'Shooting Sports'!J43</f>
        <v/>
      </c>
      <c r="M46" s="63"/>
      <c r="N46" s="240" t="str">
        <f>'Shooting Sports'!K43</f>
        <v/>
      </c>
      <c r="O46" s="63"/>
      <c r="P46" s="240" t="str">
        <f>'Shooting Sports'!L43</f>
        <v/>
      </c>
      <c r="Q46" s="63"/>
      <c r="R46" s="240" t="str">
        <f>'Shooting Sports'!M43</f>
        <v/>
      </c>
      <c r="S46" s="63"/>
      <c r="T46" s="240" t="str">
        <f>'Shooting Sports'!N43</f>
        <v/>
      </c>
      <c r="U46" s="63"/>
      <c r="V46" s="240" t="str">
        <f>'Shooting Sports'!O43</f>
        <v/>
      </c>
      <c r="W46" s="63"/>
      <c r="X46" s="240" t="str">
        <f>'Shooting Sports'!P43</f>
        <v/>
      </c>
      <c r="Y46" s="63"/>
      <c r="Z46" s="240" t="str">
        <f>'Shooting Sports'!Q43</f>
        <v/>
      </c>
      <c r="AA46" s="63"/>
      <c r="AB46" s="240" t="str">
        <f>'Shooting Sports'!R43</f>
        <v/>
      </c>
      <c r="AC46" s="63"/>
      <c r="AD46" s="240" t="str">
        <f>'Shooting Sports'!S43</f>
        <v/>
      </c>
      <c r="AE46" s="64"/>
      <c r="AF46" s="240" t="str">
        <f>'Shooting Sports'!T43</f>
        <v/>
      </c>
      <c r="AG46" s="64"/>
      <c r="AH46" s="240" t="str">
        <f>'Shooting Sports'!U43</f>
        <v/>
      </c>
      <c r="AI46" s="64"/>
      <c r="AJ46" s="240" t="str">
        <f>'Shooting Sports'!V43</f>
        <v/>
      </c>
      <c r="AK46" s="64"/>
      <c r="AL46" s="240" t="str">
        <f>'Shooting Sports'!W43</f>
        <v/>
      </c>
      <c r="AM46" s="64"/>
      <c r="AN46" s="240" t="str">
        <f>'Shooting Sports'!X43</f>
        <v/>
      </c>
      <c r="AO46" s="64"/>
    </row>
    <row r="47" spans="1:41">
      <c r="A47" s="61"/>
      <c r="B47" s="58"/>
      <c r="C47" s="63"/>
      <c r="D47" s="58"/>
      <c r="E47" s="63"/>
      <c r="F47" s="58"/>
      <c r="G47" s="63"/>
      <c r="H47" s="58"/>
      <c r="I47" s="63"/>
      <c r="J47" s="58"/>
      <c r="K47" s="63"/>
      <c r="L47" s="58"/>
      <c r="M47" s="63"/>
      <c r="N47" s="58"/>
      <c r="O47" s="63"/>
      <c r="P47" s="58"/>
      <c r="Q47" s="63"/>
      <c r="R47" s="58"/>
      <c r="S47" s="63"/>
      <c r="T47" s="58"/>
      <c r="U47" s="63"/>
      <c r="V47" s="58"/>
      <c r="W47" s="63"/>
      <c r="X47" s="58"/>
      <c r="Y47" s="63"/>
      <c r="Z47" s="58"/>
      <c r="AA47" s="63"/>
      <c r="AB47" s="58"/>
      <c r="AC47" s="63"/>
      <c r="AD47" s="58"/>
      <c r="AE47" s="64"/>
      <c r="AF47" s="58"/>
      <c r="AG47" s="64"/>
      <c r="AH47" s="58"/>
      <c r="AI47" s="64"/>
      <c r="AJ47" s="58"/>
      <c r="AK47" s="64"/>
      <c r="AL47" s="58"/>
      <c r="AM47" s="64"/>
      <c r="AN47" s="58"/>
      <c r="AO47" s="64"/>
    </row>
    <row r="48" spans="1:41">
      <c r="C48" s="59"/>
      <c r="E48" s="55"/>
      <c r="G48" s="55"/>
      <c r="I48" s="55"/>
      <c r="K48" s="55"/>
      <c r="M48" s="55"/>
      <c r="O48" s="55"/>
      <c r="Q48" s="55"/>
      <c r="S48" s="55"/>
      <c r="U48" s="55"/>
      <c r="W48" s="55"/>
      <c r="Y48" s="55"/>
      <c r="AA48" s="55"/>
      <c r="AC48" s="55"/>
      <c r="AE48" s="55"/>
      <c r="AG48" s="55"/>
      <c r="AI48" s="55"/>
      <c r="AK48" s="55"/>
      <c r="AM48" s="55"/>
      <c r="AO48" s="55"/>
    </row>
    <row r="49" spans="3:41">
      <c r="C49" s="59"/>
      <c r="E49" s="55"/>
      <c r="G49" s="55"/>
      <c r="I49" s="55"/>
      <c r="K49" s="55"/>
      <c r="M49" s="55"/>
      <c r="O49" s="55"/>
      <c r="Q49" s="55"/>
      <c r="S49" s="55"/>
      <c r="U49" s="55"/>
      <c r="W49" s="55"/>
      <c r="Y49" s="55"/>
      <c r="AA49" s="55"/>
      <c r="AC49" s="55"/>
      <c r="AE49" s="55"/>
      <c r="AG49" s="55"/>
      <c r="AI49" s="55"/>
      <c r="AK49" s="55"/>
      <c r="AM49" s="55"/>
      <c r="AO49" s="55"/>
    </row>
    <row r="50" spans="3:41">
      <c r="C50" s="59"/>
      <c r="E50" s="55"/>
      <c r="G50" s="55"/>
      <c r="I50" s="55"/>
      <c r="K50" s="55"/>
      <c r="M50" s="55"/>
      <c r="O50" s="55"/>
      <c r="Q50" s="55"/>
      <c r="S50" s="55"/>
      <c r="U50" s="55"/>
      <c r="W50" s="55"/>
      <c r="Y50" s="55"/>
      <c r="AA50" s="55"/>
      <c r="AC50" s="55"/>
      <c r="AE50" s="55"/>
      <c r="AG50" s="55"/>
      <c r="AI50" s="55"/>
      <c r="AK50" s="55"/>
      <c r="AM50" s="55"/>
      <c r="AO50" s="55"/>
    </row>
    <row r="51" spans="3:41">
      <c r="C51" s="59"/>
      <c r="E51" s="55"/>
      <c r="G51" s="55"/>
      <c r="I51" s="55"/>
      <c r="K51" s="55"/>
      <c r="M51" s="55"/>
      <c r="O51" s="55"/>
      <c r="Q51" s="55"/>
      <c r="S51" s="55"/>
      <c r="U51" s="55"/>
      <c r="W51" s="55"/>
      <c r="Y51" s="55"/>
      <c r="AA51" s="55"/>
      <c r="AC51" s="55"/>
      <c r="AE51" s="55"/>
      <c r="AG51" s="55"/>
      <c r="AI51" s="55"/>
      <c r="AK51" s="55"/>
      <c r="AM51" s="55"/>
      <c r="AO51" s="55"/>
    </row>
    <row r="52" spans="3:41">
      <c r="C52" s="59"/>
      <c r="E52" s="55"/>
      <c r="G52" s="55"/>
      <c r="I52" s="55"/>
      <c r="K52" s="55"/>
      <c r="M52" s="55"/>
      <c r="O52" s="55"/>
      <c r="Q52" s="55"/>
      <c r="S52" s="55"/>
      <c r="U52" s="55"/>
      <c r="W52" s="55"/>
      <c r="Y52" s="55"/>
      <c r="AA52" s="55"/>
      <c r="AC52" s="55"/>
      <c r="AE52" s="55"/>
      <c r="AG52" s="55"/>
      <c r="AI52" s="55"/>
      <c r="AK52" s="55"/>
      <c r="AM52" s="55"/>
      <c r="AO52" s="55"/>
    </row>
    <row r="53" spans="3:41">
      <c r="C53" s="59"/>
      <c r="E53" s="55"/>
      <c r="G53" s="55"/>
      <c r="I53" s="55"/>
      <c r="K53" s="55"/>
      <c r="M53" s="55"/>
      <c r="O53" s="55"/>
      <c r="Q53" s="55"/>
      <c r="S53" s="55"/>
      <c r="U53" s="55"/>
      <c r="W53" s="55"/>
      <c r="Y53" s="55"/>
      <c r="AA53" s="55"/>
      <c r="AC53" s="55"/>
      <c r="AE53" s="55"/>
      <c r="AG53" s="55"/>
      <c r="AI53" s="55"/>
      <c r="AK53" s="55"/>
      <c r="AM53" s="55"/>
      <c r="AO53" s="55"/>
    </row>
    <row r="54" spans="3:41">
      <c r="C54" s="59"/>
      <c r="E54" s="55"/>
      <c r="G54" s="55"/>
      <c r="I54" s="55"/>
      <c r="K54" s="55"/>
      <c r="M54" s="55"/>
      <c r="O54" s="55"/>
      <c r="Q54" s="55"/>
      <c r="S54" s="55"/>
      <c r="U54" s="55"/>
      <c r="W54" s="55"/>
      <c r="Y54" s="55"/>
      <c r="AA54" s="55"/>
      <c r="AC54" s="55"/>
      <c r="AE54" s="55"/>
      <c r="AG54" s="55"/>
      <c r="AI54" s="55"/>
      <c r="AK54" s="55"/>
      <c r="AM54" s="55"/>
      <c r="AO54" s="55"/>
    </row>
    <row r="55" spans="3:41">
      <c r="C55" s="59"/>
      <c r="E55" s="55"/>
      <c r="G55" s="55"/>
      <c r="I55" s="55"/>
      <c r="K55" s="55"/>
      <c r="M55" s="55"/>
      <c r="O55" s="55"/>
      <c r="Q55" s="55"/>
      <c r="S55" s="55"/>
      <c r="U55" s="55"/>
      <c r="W55" s="55"/>
      <c r="Y55" s="55"/>
      <c r="AA55" s="55"/>
      <c r="AC55" s="55"/>
      <c r="AE55" s="55"/>
      <c r="AG55" s="55"/>
      <c r="AI55" s="55"/>
      <c r="AK55" s="55"/>
      <c r="AM55" s="55"/>
      <c r="AO55" s="55"/>
    </row>
    <row r="56" spans="3:41">
      <c r="C56" s="59"/>
      <c r="E56" s="55"/>
      <c r="G56" s="55"/>
      <c r="I56" s="55"/>
      <c r="K56" s="55"/>
      <c r="M56" s="55"/>
      <c r="O56" s="55"/>
      <c r="Q56" s="55"/>
      <c r="S56" s="55"/>
      <c r="U56" s="55"/>
      <c r="W56" s="55"/>
      <c r="Y56" s="55"/>
      <c r="AA56" s="55"/>
      <c r="AC56" s="55"/>
      <c r="AE56" s="55"/>
      <c r="AG56" s="55"/>
      <c r="AI56" s="55"/>
      <c r="AK56" s="55"/>
      <c r="AM56" s="55"/>
      <c r="AO56" s="55"/>
    </row>
    <row r="57" spans="3:41">
      <c r="C57" s="59"/>
      <c r="E57" s="55"/>
      <c r="G57" s="55"/>
      <c r="I57" s="55"/>
      <c r="K57" s="55"/>
      <c r="M57" s="55"/>
      <c r="O57" s="55"/>
      <c r="Q57" s="55"/>
      <c r="S57" s="55"/>
      <c r="U57" s="55"/>
      <c r="W57" s="55"/>
      <c r="Y57" s="55"/>
      <c r="AA57" s="55"/>
      <c r="AC57" s="55"/>
      <c r="AE57" s="55"/>
      <c r="AG57" s="55"/>
      <c r="AI57" s="55"/>
      <c r="AK57" s="55"/>
      <c r="AM57" s="55"/>
      <c r="AO57" s="55"/>
    </row>
    <row r="58" spans="3:41">
      <c r="C58" s="59"/>
      <c r="E58" s="55"/>
      <c r="G58" s="55"/>
      <c r="I58" s="55"/>
      <c r="K58" s="55"/>
      <c r="M58" s="55"/>
      <c r="O58" s="55"/>
      <c r="Q58" s="55"/>
      <c r="S58" s="55"/>
      <c r="U58" s="55"/>
      <c r="W58" s="55"/>
      <c r="Y58" s="55"/>
      <c r="AA58" s="55"/>
      <c r="AC58" s="55"/>
      <c r="AE58" s="55"/>
      <c r="AG58" s="55"/>
      <c r="AI58" s="55"/>
      <c r="AK58" s="55"/>
      <c r="AM58" s="55"/>
      <c r="AO58" s="55"/>
    </row>
    <row r="59" spans="3:41">
      <c r="C59" s="59"/>
      <c r="E59" s="55"/>
      <c r="G59" s="55"/>
      <c r="I59" s="55"/>
      <c r="K59" s="55"/>
      <c r="M59" s="55"/>
      <c r="O59" s="55"/>
      <c r="Q59" s="55"/>
      <c r="S59" s="55"/>
      <c r="U59" s="55"/>
      <c r="W59" s="55"/>
      <c r="Y59" s="55"/>
      <c r="AA59" s="55"/>
      <c r="AC59" s="55"/>
      <c r="AE59" s="55"/>
      <c r="AG59" s="55"/>
      <c r="AI59" s="55"/>
      <c r="AK59" s="55"/>
      <c r="AM59" s="55"/>
      <c r="AO59" s="55"/>
    </row>
  </sheetData>
  <sheetProtection algorithmName="SHA-512" hashValue="Os/pOee3cAAb40HzLko8AkpY7ufFYe5RwP+nXXsEQdZP3eh18aLEG91OViRMD+jO8dR9aTxa8G2mxgZ901hQ3w==" saltValue="11qjZ6TaT2ilw2mex5aqQQ==" spinCount="100000" sheet="1" selectLockedCells="1"/>
  <mergeCells count="20">
    <mergeCell ref="L1:M1"/>
    <mergeCell ref="N1:O1"/>
    <mergeCell ref="P1:Q1"/>
    <mergeCell ref="B1:C1"/>
    <mergeCell ref="D1:E1"/>
    <mergeCell ref="F1:G1"/>
    <mergeCell ref="H1:I1"/>
    <mergeCell ref="J1:K1"/>
    <mergeCell ref="AJ1:AK1"/>
    <mergeCell ref="AL1:AM1"/>
    <mergeCell ref="AN1:AO1"/>
    <mergeCell ref="R1:S1"/>
    <mergeCell ref="T1:U1"/>
    <mergeCell ref="V1:W1"/>
    <mergeCell ref="X1:Y1"/>
    <mergeCell ref="Z1:AA1"/>
    <mergeCell ref="AB1:AC1"/>
    <mergeCell ref="AD1:AE1"/>
    <mergeCell ref="AF1:AG1"/>
    <mergeCell ref="AH1:AI1"/>
  </mergeCells>
  <phoneticPr fontId="2" type="noConversion"/>
  <conditionalFormatting sqref="B3:AO47">
    <cfRule type="expression" dxfId="0" priority="92" stopIfTrue="1">
      <formula>IF(B3="C",IF(C3="",1,0),0)</formula>
    </cfRule>
  </conditionalFormatting>
  <pageMargins left="0.75" right="0.75" top="1" bottom="1" header="0.5" footer="0.5"/>
  <pageSetup scale="53" orientation="landscape" r:id="rId1"/>
  <headerFooter alignWithMargins="0">
    <oddHeader>&amp;C&amp;"Arial,Bold"&amp;14WolfTrax
&amp;12Summary Page - &amp;D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55"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27" customWidth="1"/>
    <col min="6" max="6" width="32.88671875" customWidth="1"/>
    <col min="7" max="7" width="3.44140625" customWidth="1"/>
    <col min="8" max="8" width="6.44140625" customWidth="1"/>
    <col min="9" max="9" width="2.5546875" customWidth="1"/>
    <col min="10" max="10" width="4.44140625" style="140" customWidth="1"/>
    <col min="11" max="11" width="32.88671875" customWidth="1"/>
    <col min="12" max="12" width="3.44140625" customWidth="1"/>
    <col min="13" max="13" width="6.44140625" customWidth="1"/>
    <col min="14" max="14" width="2.5546875" customWidth="1"/>
    <col min="15" max="15" width="3.109375" style="140"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6" t="str">
        <f>Electives!B6</f>
        <v>Adventures in Coins</v>
      </c>
      <c r="K3" s="1"/>
      <c r="O3" s="6"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Bobcat!E13</f>
        <v/>
      </c>
      <c r="D4" s="373" t="str">
        <f>Achievements!E5</f>
        <v>(do 1-4 and one other)</v>
      </c>
      <c r="E4" s="31">
        <f>Achievements!$B6</f>
        <v>1</v>
      </c>
      <c r="F4" s="5" t="str">
        <f>Achievements!$C6</f>
        <v>Attend a pack or family campout</v>
      </c>
      <c r="G4" s="32" t="str">
        <f>IF(Achievements!E6&lt;&gt;"","A","")</f>
        <v/>
      </c>
      <c r="I4" s="366" t="str">
        <f>Electives!E6</f>
        <v>(do 1-4 and one of 5-7)</v>
      </c>
      <c r="J4" s="145">
        <f>Electives!B7</f>
        <v>1</v>
      </c>
      <c r="K4" s="36" t="str">
        <f>Electives!C7</f>
        <v>ID parts of a coin</v>
      </c>
      <c r="L4" s="31" t="str">
        <f>IF(Electives!E7&lt;&gt;"","E","")</f>
        <v/>
      </c>
      <c r="N4" s="378" t="str">
        <f>Electives!E74</f>
        <v>(do all, only one of 3)</v>
      </c>
      <c r="O4" s="145">
        <f>Electives!B75</f>
        <v>1</v>
      </c>
      <c r="P4" s="36" t="str">
        <f>Electives!C75</f>
        <v>Play a game of dinosaur knowledge</v>
      </c>
      <c r="Q4" s="31" t="str">
        <f>IF(Electives!E75&lt;&gt;"","E","")</f>
        <v/>
      </c>
      <c r="R4" s="221"/>
      <c r="S4" s="226">
        <f>'Cub Awards'!B6</f>
        <v>1</v>
      </c>
      <c r="T4" s="364" t="str">
        <f>'Cub Awards'!C6</f>
        <v>Create a checklist to keep home safe</v>
      </c>
      <c r="U4" s="364"/>
      <c r="V4" s="226" t="str">
        <f>IF('Cub Awards'!E6&lt;&gt;"", 'Cub Awards'!E6, "")</f>
        <v/>
      </c>
      <c r="W4" s="221"/>
      <c r="X4" s="227" t="str">
        <f>NOVA!B174</f>
        <v>1a</v>
      </c>
      <c r="Y4" s="227" t="str">
        <f>NOVA!C174</f>
        <v>Complete the Air of the Wolf adventure</v>
      </c>
      <c r="Z4" s="227"/>
      <c r="AA4" s="227" t="str">
        <f>IF(NOVA!E174&lt;&gt;"", NOVA!E174, "")</f>
        <v/>
      </c>
      <c r="AB4" s="221"/>
      <c r="AC4" s="227" t="str">
        <f>NOVA!B51</f>
        <v>1a</v>
      </c>
      <c r="AD4" s="227" t="str">
        <f>NOVA!C51</f>
        <v>Read or watch 1 hour of wildlife content</v>
      </c>
      <c r="AE4" s="227"/>
      <c r="AF4" s="227" t="str">
        <f>IF(NOVA!E51&lt;&gt;"", NOVA!E51, "")</f>
        <v/>
      </c>
      <c r="AG4" s="221"/>
      <c r="AH4" s="227" t="str">
        <f>NOVA!B115</f>
        <v>1a</v>
      </c>
      <c r="AI4" s="227" t="str">
        <f>NOVA!C115</f>
        <v>Read or watch 1 hour of tech content</v>
      </c>
      <c r="AJ4" s="227"/>
      <c r="AK4" s="227" t="str">
        <f>IF(NOVA!E115&lt;&gt;"", NOVA!E115, "")</f>
        <v/>
      </c>
    </row>
    <row r="5" spans="1:37">
      <c r="A5" s="39" t="s">
        <v>6</v>
      </c>
      <c r="B5" s="48" t="str">
        <f>IF(AND(COUNTIF(B11:B16,"C")=6,COUNTIF(B20:B32,"C")&gt;0),"C",IF(COUNTIF(B11:B16,"C")+SUM(B11:B16)+MIN(COUNTIF(B20:B32,"C"),1)&gt;0,INT(((COUNTIF(B11:B16,"C")+MIN(COUNTIF(B20:B32,"C"),1))/7*100)+(SUM(B11:B16)/7))," "))</f>
        <v xml:space="preserve"> </v>
      </c>
      <c r="D5" s="374"/>
      <c r="E5" s="31">
        <f>Achievements!$B7</f>
        <v>2</v>
      </c>
      <c r="F5" s="172" t="str">
        <f>Achievements!$C7</f>
        <v>List possible weather changes while camping</v>
      </c>
      <c r="G5" s="32" t="str">
        <f>IF(Achievements!E7&lt;&gt;"","A","")</f>
        <v/>
      </c>
      <c r="I5" s="367"/>
      <c r="J5" s="178">
        <f>Electives!B8</f>
        <v>2</v>
      </c>
      <c r="K5" s="36" t="str">
        <f>Electives!C8</f>
        <v>Find and tell about the mintmarks</v>
      </c>
      <c r="L5" s="31" t="str">
        <f>IF(Electives!E8&lt;&gt;"","E","")</f>
        <v/>
      </c>
      <c r="N5" s="378"/>
      <c r="O5" s="145">
        <f>Electives!B76</f>
        <v>2</v>
      </c>
      <c r="P5" s="36" t="str">
        <f>Electives!C76</f>
        <v>Create an imaginary dinosaur</v>
      </c>
      <c r="Q5" s="31" t="str">
        <f>IF(Electives!E76&lt;&gt;"","E","")</f>
        <v/>
      </c>
      <c r="R5" s="224"/>
      <c r="S5" s="226">
        <f>'Cub Awards'!B7</f>
        <v>2</v>
      </c>
      <c r="T5" s="364" t="str">
        <f>'Cub Awards'!C7</f>
        <v>Discuss emergency plan with family</v>
      </c>
      <c r="U5" s="364"/>
      <c r="V5" s="226" t="str">
        <f>IF('Cub Awards'!E7&lt;&gt;"", 'Cub Awards'!E7, "")</f>
        <v/>
      </c>
      <c r="W5" s="224"/>
      <c r="X5" s="227" t="str">
        <f>NOVA!B175</f>
        <v>1b</v>
      </c>
      <c r="Y5" s="227" t="str">
        <f>NOVA!C175</f>
        <v>Complete the Code of the Wolf adventure</v>
      </c>
      <c r="Z5" s="227"/>
      <c r="AA5" s="227" t="str">
        <f>IF(NOVA!E175&lt;&gt;"", NOVA!E175, "")</f>
        <v xml:space="preserve"> </v>
      </c>
      <c r="AB5" s="224"/>
      <c r="AC5" s="227" t="str">
        <f>NOVA!B52</f>
        <v>1b</v>
      </c>
      <c r="AD5" s="227" t="str">
        <f>NOVA!C52</f>
        <v>List at least two questions or ideas</v>
      </c>
      <c r="AE5" s="227"/>
      <c r="AF5" s="227" t="str">
        <f>IF(NOVA!E52&lt;&gt;"", NOVA!E52, "")</f>
        <v/>
      </c>
      <c r="AG5" s="224"/>
      <c r="AH5" s="227" t="str">
        <f>NOVA!B116</f>
        <v>1b</v>
      </c>
      <c r="AI5" s="227" t="str">
        <f>NOVA!C116</f>
        <v>List at least two questions or ideas</v>
      </c>
      <c r="AJ5" s="227"/>
      <c r="AK5" s="227" t="str">
        <f>IF(NOVA!E116&lt;&gt;"", NOVA!E116, "")</f>
        <v/>
      </c>
    </row>
    <row r="6" spans="1:37">
      <c r="A6" s="39" t="s">
        <v>271</v>
      </c>
      <c r="B6" s="48" t="str">
        <f>IF(COUNTIF(B11:B16,"C")&gt;0,COUNTIF(B11:B16,"C")," ")</f>
        <v xml:space="preserve"> </v>
      </c>
      <c r="D6" s="374"/>
      <c r="E6" s="31" t="str">
        <f>Achievements!$B8</f>
        <v>3a</v>
      </c>
      <c r="F6" s="172" t="str">
        <f>Achievements!$C8</f>
        <v>Recite Outdoor Code</v>
      </c>
      <c r="G6" s="32" t="str">
        <f>IF(Achievements!E8&lt;&gt;"","A","")</f>
        <v/>
      </c>
      <c r="I6" s="367"/>
      <c r="J6" s="178">
        <f>Electives!B9</f>
        <v>3</v>
      </c>
      <c r="K6" s="36" t="str">
        <f>Electives!C9</f>
        <v>Make a rubbing of a coin</v>
      </c>
      <c r="L6" s="31" t="str">
        <f>IF(Electives!E9&lt;&gt;"","E","")</f>
        <v/>
      </c>
      <c r="N6" s="378"/>
      <c r="O6" s="145" t="str">
        <f>Electives!B77</f>
        <v>3a</v>
      </c>
      <c r="P6" s="36" t="str">
        <f>Electives!C77</f>
        <v>Make a fossil cast</v>
      </c>
      <c r="Q6" s="31" t="str">
        <f>IF(Electives!E77&lt;&gt;"","E","")</f>
        <v/>
      </c>
      <c r="R6" s="228"/>
      <c r="S6" s="226">
        <f>'Cub Awards'!B8</f>
        <v>3</v>
      </c>
      <c r="T6" s="364" t="str">
        <f>'Cub Awards'!C8</f>
        <v>Create/plan/practice summoning help</v>
      </c>
      <c r="U6" s="364"/>
      <c r="V6" s="226" t="str">
        <f>IF('Cub Awards'!E8&lt;&gt;"", 'Cub Awards'!E8, "")</f>
        <v/>
      </c>
      <c r="W6" s="228"/>
      <c r="X6" s="227">
        <f>NOVA!B176</f>
        <v>2</v>
      </c>
      <c r="Y6" s="227" t="str">
        <f>NOVA!C176</f>
        <v>Complete Call of the Wild adventure</v>
      </c>
      <c r="Z6" s="227"/>
      <c r="AA6" s="227" t="str">
        <f>IF(NOVA!E176&lt;&gt;"", NOVA!E176, "")</f>
        <v/>
      </c>
      <c r="AB6" s="228"/>
      <c r="AC6" s="227" t="str">
        <f>NOVA!B53</f>
        <v>1c</v>
      </c>
      <c r="AD6" s="227" t="str">
        <f>NOVA!C53</f>
        <v>Discuss two with your counselor</v>
      </c>
      <c r="AE6" s="227"/>
      <c r="AF6" s="227" t="str">
        <f>IF(NOVA!E53&lt;&gt;"", NOVA!E53, "")</f>
        <v/>
      </c>
      <c r="AG6" s="228"/>
      <c r="AH6" s="227" t="str">
        <f>NOVA!B117</f>
        <v>1c</v>
      </c>
      <c r="AI6" s="227" t="str">
        <f>NOVA!C117</f>
        <v>Discuss two with your counselor</v>
      </c>
      <c r="AJ6" s="227"/>
      <c r="AK6" s="227" t="str">
        <f>IF(NOVA!E117&lt;&gt;"", NOVA!E117,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IF(Achievements!E9&lt;&gt;"","A","")</f>
        <v/>
      </c>
      <c r="I7" s="367"/>
      <c r="J7" s="178">
        <f>Electives!B10</f>
        <v>4</v>
      </c>
      <c r="K7" s="36" t="str">
        <f>Electives!C10</f>
        <v>Play a game with coin math</v>
      </c>
      <c r="L7" s="31" t="str">
        <f>IF(Electives!E10&lt;&gt;"","E","")</f>
        <v/>
      </c>
      <c r="N7" s="378"/>
      <c r="O7" s="145" t="str">
        <f>Electives!B78</f>
        <v>3b</v>
      </c>
      <c r="P7" s="36" t="str">
        <f>Electives!C78</f>
        <v>Make a dinosaur dig and dig in it</v>
      </c>
      <c r="Q7" s="31" t="str">
        <f>IF(Electives!E78&lt;&gt;"","E","")</f>
        <v/>
      </c>
      <c r="R7" s="228"/>
      <c r="S7" s="226">
        <f>'Cub Awards'!B9</f>
        <v>4</v>
      </c>
      <c r="T7" s="364" t="str">
        <f>'Cub Awards'!C9</f>
        <v>Learn basic first aid</v>
      </c>
      <c r="U7" s="364"/>
      <c r="V7" s="226" t="str">
        <f>IF('Cub Awards'!E9&lt;&gt;"", 'Cub Awards'!E9, "")</f>
        <v/>
      </c>
      <c r="W7" s="228"/>
      <c r="X7" s="227">
        <f>NOVA!B177</f>
        <v>3</v>
      </c>
      <c r="Y7" s="227" t="str">
        <f>NOVA!C177</f>
        <v>Discuss facts about Dr. Alvarez</v>
      </c>
      <c r="Z7" s="227"/>
      <c r="AA7" s="227" t="str">
        <f>IF(NOVA!E177&lt;&gt;"", NOVA!E177, "")</f>
        <v/>
      </c>
      <c r="AB7" s="228"/>
      <c r="AC7" s="227">
        <f>NOVA!B54</f>
        <v>2</v>
      </c>
      <c r="AD7" s="227" t="str">
        <f>NOVA!C54</f>
        <v>Complete an elective listed in comment</v>
      </c>
      <c r="AE7" s="227"/>
      <c r="AF7" s="227" t="str">
        <f>IF(NOVA!E54&lt;&gt;"", NOVA!E54, "")</f>
        <v/>
      </c>
      <c r="AG7" s="228"/>
      <c r="AH7" s="227">
        <f>NOVA!B118</f>
        <v>2</v>
      </c>
      <c r="AI7" s="227" t="str">
        <f>NOVA!C118</f>
        <v>Complete an elective listed in comment</v>
      </c>
      <c r="AJ7" s="227"/>
      <c r="AK7" s="227" t="str">
        <f>IF(NOVA!E118&lt;&gt;"", NOVA!E118, "")</f>
        <v/>
      </c>
    </row>
    <row r="8" spans="1:37">
      <c r="A8" s="47"/>
      <c r="B8" s="47"/>
      <c r="D8" s="374"/>
      <c r="E8" s="31" t="str">
        <f>Achievements!$B10</f>
        <v>3c</v>
      </c>
      <c r="F8" s="179" t="str">
        <f>Achievements!$C10</f>
        <v>List how you are careful with fire</v>
      </c>
      <c r="G8" s="32" t="str">
        <f>IF(Achievements!E10&lt;&gt;"","A","")</f>
        <v/>
      </c>
      <c r="I8" s="367"/>
      <c r="J8" s="178">
        <f>Electives!B11</f>
        <v>5</v>
      </c>
      <c r="K8" s="36" t="str">
        <f>Electives!C11</f>
        <v>Play a coin game</v>
      </c>
      <c r="L8" s="31" t="str">
        <f>IF(Electives!E11&lt;&gt;"","E","")</f>
        <v/>
      </c>
      <c r="N8" s="378"/>
      <c r="O8" s="145">
        <f>Electives!B79</f>
        <v>4</v>
      </c>
      <c r="P8" s="36" t="str">
        <f>Electives!C79</f>
        <v>Make an edible fossil</v>
      </c>
      <c r="Q8" s="31" t="str">
        <f>IF(Electives!E79&lt;&gt;"","E","")</f>
        <v/>
      </c>
      <c r="R8" s="228"/>
      <c r="S8" s="226">
        <f>'Cub Awards'!B10</f>
        <v>5</v>
      </c>
      <c r="T8" s="364" t="str">
        <f>'Cub Awards'!C10</f>
        <v>Join a safe kids program</v>
      </c>
      <c r="U8" s="364"/>
      <c r="V8" s="226" t="str">
        <f>IF('Cub Awards'!E10&lt;&gt;"", 'Cub Awards'!E10, "")</f>
        <v/>
      </c>
      <c r="W8" s="228"/>
      <c r="X8" s="227">
        <f>NOVA!B178</f>
        <v>4</v>
      </c>
      <c r="Y8" s="227" t="str">
        <f>NOVA!C178</f>
        <v>Research 3 famous STEM professionals</v>
      </c>
      <c r="Z8" s="227"/>
      <c r="AA8" s="227" t="str">
        <f>IF(NOVA!E178&lt;&gt;"", NOVA!E178, "")</f>
        <v/>
      </c>
      <c r="AB8" s="228"/>
      <c r="AC8" s="227" t="str">
        <f>NOVA!B55</f>
        <v>3a</v>
      </c>
      <c r="AD8" s="227" t="str">
        <f>NOVA!C55</f>
        <v>Explore what is wildlife</v>
      </c>
      <c r="AE8" s="227"/>
      <c r="AF8" s="227" t="str">
        <f>IF(NOVA!E55&lt;&gt;"", NOVA!E55, "")</f>
        <v/>
      </c>
      <c r="AG8" s="228"/>
      <c r="AH8" s="227" t="str">
        <f>NOVA!B119</f>
        <v>3a</v>
      </c>
      <c r="AI8" s="227" t="str">
        <f>NOVA!C119</f>
        <v>Look up definition of Technology</v>
      </c>
      <c r="AJ8" s="227"/>
      <c r="AK8" s="227" t="str">
        <f>IF(NOVA!E119&lt;&gt;"", NOVA!E119, "")</f>
        <v/>
      </c>
    </row>
    <row r="9" spans="1:37">
      <c r="A9" s="4"/>
      <c r="B9" s="4"/>
      <c r="D9" s="374"/>
      <c r="E9" s="31" t="str">
        <f>Achievements!$B11</f>
        <v>4a</v>
      </c>
      <c r="F9" s="179" t="str">
        <f>Achievements!$C11</f>
        <v>Show what to do during natural disaster</v>
      </c>
      <c r="G9" s="32" t="str">
        <f>IF(Achievements!E11&lt;&gt;"","A","")</f>
        <v/>
      </c>
      <c r="I9" s="367"/>
      <c r="J9" s="178">
        <f>Electives!B12</f>
        <v>6</v>
      </c>
      <c r="K9" s="36" t="str">
        <f>Electives!C12</f>
        <v>Create a balance scale</v>
      </c>
      <c r="L9" s="31" t="str">
        <f>IF(Electives!E12&lt;&gt;"","E","")</f>
        <v/>
      </c>
      <c r="O9" s="6" t="str">
        <f>Electives!B81</f>
        <v>Finding Your Way</v>
      </c>
      <c r="P9" s="29"/>
      <c r="R9" s="228"/>
      <c r="S9" s="226">
        <f>'Cub Awards'!B11</f>
        <v>6</v>
      </c>
      <c r="T9" s="364" t="str">
        <f>'Cub Awards'!C11</f>
        <v>Tell about what you learned</v>
      </c>
      <c r="U9" s="364"/>
      <c r="V9" s="226" t="str">
        <f>IF('Cub Awards'!E11&lt;&gt;"", 'Cub Awards'!E11, "")</f>
        <v/>
      </c>
      <c r="W9" s="228"/>
      <c r="X9" s="227">
        <f>NOVA!B179</f>
        <v>5</v>
      </c>
      <c r="Y9" s="227" t="str">
        <f>NOVA!C179</f>
        <v>Discuss importance of STEM education</v>
      </c>
      <c r="Z9" s="227"/>
      <c r="AA9" s="227" t="str">
        <f>IF(NOVA!E179&lt;&gt;"", NOVA!E179, "")</f>
        <v/>
      </c>
      <c r="AB9" s="228"/>
      <c r="AC9" s="227" t="str">
        <f>NOVA!B56</f>
        <v>3b</v>
      </c>
      <c r="AD9" s="227" t="str">
        <f>NOVA!C56</f>
        <v>Explain relationships within food chain</v>
      </c>
      <c r="AE9" s="227"/>
      <c r="AF9" s="227" t="str">
        <f>IF(NOVA!E56&lt;&gt;"", NOVA!E56, "")</f>
        <v/>
      </c>
      <c r="AG9" s="228"/>
      <c r="AH9" s="227" t="str">
        <f>NOVA!B120</f>
        <v>3b1</v>
      </c>
      <c r="AI9" s="227" t="str">
        <f>NOVA!C120</f>
        <v>How is tech used in communication</v>
      </c>
      <c r="AJ9" s="227"/>
      <c r="AK9" s="227" t="str">
        <f>IF(NOVA!E120&lt;&gt;"", NOVA!E120, "")</f>
        <v/>
      </c>
    </row>
    <row r="10" spans="1:37" ht="12.75" customHeight="1">
      <c r="A10" s="1" t="s">
        <v>24</v>
      </c>
      <c r="D10" s="374"/>
      <c r="E10" s="31" t="str">
        <f>Achievements!$B12</f>
        <v>4b</v>
      </c>
      <c r="F10" s="179" t="str">
        <f>Achievements!$C12</f>
        <v>Show what to do to prevent spreading germs</v>
      </c>
      <c r="G10" s="32" t="str">
        <f>IF(Achievements!E12&lt;&gt;"","A","")</f>
        <v/>
      </c>
      <c r="I10" s="368"/>
      <c r="J10" s="178">
        <f>Electives!B13</f>
        <v>7</v>
      </c>
      <c r="K10" s="36" t="str">
        <f>Electives!C13</f>
        <v>Do a coin weight investigation</v>
      </c>
      <c r="L10" s="31" t="str">
        <f>IF(Electives!E13&lt;&gt;"","E","")</f>
        <v/>
      </c>
      <c r="N10" s="378" t="str">
        <f>Electives!E81</f>
        <v>(do all)</v>
      </c>
      <c r="O10" s="145" t="str">
        <f>Electives!B82</f>
        <v>1a</v>
      </c>
      <c r="P10" s="36" t="str">
        <f>Electives!C82</f>
        <v>Locate your home on a map</v>
      </c>
      <c r="Q10" s="31" t="str">
        <f>IF(Electives!E82&lt;&gt;"","E","")</f>
        <v/>
      </c>
      <c r="R10" s="224"/>
      <c r="S10" s="229"/>
      <c r="T10" s="324" t="str">
        <f>'Cub Awards'!C13</f>
        <v>Outdoor Activity Award</v>
      </c>
      <c r="U10" s="324"/>
      <c r="V10" s="229"/>
      <c r="W10" s="224"/>
      <c r="X10" s="227">
        <f>NOVA!B180</f>
        <v>6</v>
      </c>
      <c r="Y10" s="227" t="str">
        <f>NOVA!C180</f>
        <v>Participate in a science project</v>
      </c>
      <c r="Z10" s="227"/>
      <c r="AA10" s="227" t="str">
        <f>IF(NOVA!E180&lt;&gt;"", NOVA!E180, "")</f>
        <v/>
      </c>
      <c r="AB10" s="224"/>
      <c r="AC10" s="227" t="str">
        <f>NOVA!B57</f>
        <v>3c</v>
      </c>
      <c r="AD10" s="227" t="str">
        <f>NOVA!C57</f>
        <v>Explain your favorite plant / wildlife</v>
      </c>
      <c r="AE10" s="227"/>
      <c r="AF10" s="227" t="str">
        <f>IF(NOVA!E57&lt;&gt;"", NOVA!E57, "")</f>
        <v/>
      </c>
      <c r="AG10" s="224"/>
      <c r="AH10" s="227" t="str">
        <f>NOVA!B121</f>
        <v>3b2</v>
      </c>
      <c r="AI10" s="227" t="str">
        <f>NOVA!C121</f>
        <v>How is tech used in business</v>
      </c>
      <c r="AJ10" s="227"/>
      <c r="AK10" s="227" t="str">
        <f>IF(NOVA!E121&lt;&gt;"", NOVA!E121, "")</f>
        <v/>
      </c>
    </row>
    <row r="11" spans="1:37" ht="13.2" customHeight="1">
      <c r="A11" s="40" t="str">
        <f>Achievements!B5</f>
        <v>Call of the Wild</v>
      </c>
      <c r="B11" s="49" t="str">
        <f>Achievements!E15</f>
        <v/>
      </c>
      <c r="D11" s="374"/>
      <c r="E11" s="31">
        <f>Achievements!$B13</f>
        <v>5</v>
      </c>
      <c r="F11" s="179" t="str">
        <f>Achievements!$C13</f>
        <v>Tie an overhand and square knots</v>
      </c>
      <c r="G11" s="32" t="str">
        <f>IF(Achievements!E13&lt;&gt;"","A","")</f>
        <v/>
      </c>
      <c r="J11" s="6" t="str">
        <f>Electives!B15</f>
        <v>Air of the Wolf</v>
      </c>
      <c r="K11" s="1"/>
      <c r="N11" s="378"/>
      <c r="O11" s="178" t="str">
        <f>Electives!B83</f>
        <v>1b</v>
      </c>
      <c r="P11" s="36" t="str">
        <f>Electives!C83</f>
        <v>Draw a map</v>
      </c>
      <c r="Q11" s="31" t="str">
        <f>IF(Electives!E83&lt;&gt;"","E","")</f>
        <v/>
      </c>
      <c r="R11" s="224"/>
      <c r="S11" s="226">
        <f>'Cub Awards'!B14</f>
        <v>1</v>
      </c>
      <c r="T11" s="364" t="str">
        <f>'Cub Awards'!C14</f>
        <v>Attend either summer Day or Resident camp</v>
      </c>
      <c r="U11" s="364"/>
      <c r="V11" s="226" t="str">
        <f>IF('Cub Awards'!E14&lt;&gt;"", 'Cub Awards'!E14, "")</f>
        <v/>
      </c>
      <c r="W11" s="224"/>
      <c r="X11" s="227">
        <f>NOVA!B181</f>
        <v>7</v>
      </c>
      <c r="Y11" s="227" t="str">
        <f>NOVA!C181</f>
        <v>Do ONE</v>
      </c>
      <c r="Z11" s="227"/>
      <c r="AA11" s="227" t="str">
        <f>IF(NOVA!E181&lt;&gt;"", NOVA!E181, "")</f>
        <v/>
      </c>
      <c r="AB11" s="224"/>
      <c r="AC11" s="227" t="str">
        <f>NOVA!B58</f>
        <v>3d</v>
      </c>
      <c r="AD11" s="227" t="str">
        <f>NOVA!C58</f>
        <v>Discuss what you've learned</v>
      </c>
      <c r="AE11" s="227"/>
      <c r="AF11" s="227" t="str">
        <f>IF(NOVA!E58&lt;&gt;"", NOVA!E58, "")</f>
        <v/>
      </c>
      <c r="AG11" s="224"/>
      <c r="AH11" s="227" t="str">
        <f>NOVA!B122</f>
        <v>3b3</v>
      </c>
      <c r="AI11" s="227" t="str">
        <f>NOVA!C122</f>
        <v>How is tech used in construction</v>
      </c>
      <c r="AJ11" s="227"/>
      <c r="AK11" s="227" t="str">
        <f>IF(NOVA!E122&lt;&gt;"", NOVA!E122, "")</f>
        <v/>
      </c>
    </row>
    <row r="12" spans="1:37" ht="13.2" customHeight="1">
      <c r="A12" s="41" t="str">
        <f>Achievements!B16</f>
        <v>Council Fire</v>
      </c>
      <c r="B12" s="49" t="str">
        <f>Achievements!E24</f>
        <v/>
      </c>
      <c r="D12" s="374"/>
      <c r="E12" s="31">
        <f>Achievements!$B14</f>
        <v>6</v>
      </c>
      <c r="F12" s="179" t="str">
        <f>Achievements!$C14</f>
        <v>Identify four types of animals</v>
      </c>
      <c r="G12" s="32" t="str">
        <f>IF(Achievements!E14&lt;&gt;"","A","")</f>
        <v/>
      </c>
      <c r="I12" s="378" t="str">
        <f>Electives!E15</f>
        <v>(do two of 1 and two of 2)</v>
      </c>
      <c r="J12" s="145" t="str">
        <f>Electives!B16</f>
        <v>1a</v>
      </c>
      <c r="K12" s="178" t="str">
        <f>Electives!C16</f>
        <v>Fly and modify a paper airplane</v>
      </c>
      <c r="L12" s="31" t="str">
        <f>IF(Electives!E16&lt;&gt;"","E","")</f>
        <v/>
      </c>
      <c r="N12" s="378"/>
      <c r="O12" s="178" t="str">
        <f>Electives!B84</f>
        <v>2a</v>
      </c>
      <c r="P12" s="36" t="str">
        <f>Electives!C84</f>
        <v>Identify a compass rose</v>
      </c>
      <c r="Q12" s="31" t="str">
        <f>IF(Electives!E84&lt;&gt;"","E","")</f>
        <v/>
      </c>
      <c r="R12" s="221"/>
      <c r="S12" s="226">
        <f>'Cub Awards'!B15</f>
        <v>2</v>
      </c>
      <c r="T12" s="364" t="str">
        <f>'Cub Awards'!C15</f>
        <v>Complete Paws on the Path</v>
      </c>
      <c r="U12" s="364"/>
      <c r="V12" s="226" t="str">
        <f>IF('Cub Awards'!E15&lt;&gt;"", 'Cub Awards'!E15, "")</f>
        <v xml:space="preserve"> </v>
      </c>
      <c r="W12" s="221"/>
      <c r="X12" s="227" t="str">
        <f>NOVA!B182</f>
        <v>7a</v>
      </c>
      <c r="Y12" s="227" t="str">
        <f>NOVA!C182</f>
        <v>Visit with someone in a STEM career</v>
      </c>
      <c r="Z12" s="227"/>
      <c r="AA12" s="227" t="str">
        <f>IF(NOVA!E182&lt;&gt;"", NOVA!E182, "")</f>
        <v/>
      </c>
      <c r="AB12" s="221"/>
      <c r="AC12" s="227">
        <f>NOVA!B59</f>
        <v>4</v>
      </c>
      <c r="AD12" s="227" t="str">
        <f>NOVA!C59</f>
        <v>Do TWO from A-F</v>
      </c>
      <c r="AE12" s="227"/>
      <c r="AF12" s="227" t="str">
        <f>IF(NOVA!E59&lt;&gt;"", NOVA!E59, "")</f>
        <v/>
      </c>
      <c r="AG12" s="221"/>
      <c r="AH12" s="227" t="str">
        <f>NOVA!B123</f>
        <v>3b4</v>
      </c>
      <c r="AI12" s="227" t="str">
        <f>NOVA!C123</f>
        <v>How is tech used in sports</v>
      </c>
      <c r="AJ12" s="227"/>
      <c r="AK12" s="227" t="str">
        <f>IF(NOVA!E123&lt;&gt;"", NOVA!E123, "")</f>
        <v/>
      </c>
    </row>
    <row r="13" spans="1:37">
      <c r="A13" s="41" t="str">
        <f>Achievements!B25</f>
        <v>Duty to God Footsteps</v>
      </c>
      <c r="B13" s="49" t="str">
        <f>Achievements!E32</f>
        <v/>
      </c>
      <c r="D13" s="379" t="str">
        <f>Achievements!$B16</f>
        <v>Council Fire</v>
      </c>
      <c r="E13" s="379"/>
      <c r="F13" s="379"/>
      <c r="G13" s="379"/>
      <c r="I13" s="378"/>
      <c r="J13" s="178" t="str">
        <f>Electives!B17</f>
        <v>1b</v>
      </c>
      <c r="K13" s="178" t="str">
        <f>Electives!C17</f>
        <v>Make a balloon powered sled</v>
      </c>
      <c r="L13" s="31" t="str">
        <f>IF(Electives!E17&lt;&gt;"","E","")</f>
        <v/>
      </c>
      <c r="N13" s="378"/>
      <c r="O13" s="178" t="str">
        <f>Electives!B85</f>
        <v>2b</v>
      </c>
      <c r="P13" s="36" t="str">
        <f>Electives!C85</f>
        <v>Use a compass to find north</v>
      </c>
      <c r="Q13" s="31" t="str">
        <f>IF(Electives!E85&lt;&gt;"","E","")</f>
        <v/>
      </c>
      <c r="R13" s="221"/>
      <c r="S13" s="226">
        <f>'Cub Awards'!B16</f>
        <v>3</v>
      </c>
      <c r="T13" s="364" t="str">
        <f>'Cub Awards'!C16</f>
        <v>do five</v>
      </c>
      <c r="U13" s="364"/>
      <c r="V13" s="226" t="str">
        <f>IF('Cub Awards'!E16&lt;&gt;"", 'Cub Awards'!E16, "")</f>
        <v/>
      </c>
      <c r="W13" s="221"/>
      <c r="X13" s="227" t="str">
        <f>NOVA!B183</f>
        <v>7b</v>
      </c>
      <c r="Y13" s="227" t="str">
        <f>NOVA!C183</f>
        <v>Learn about a career dependent on STEM</v>
      </c>
      <c r="Z13" s="227"/>
      <c r="AA13" s="227" t="str">
        <f>IF(NOVA!E183&lt;&gt;"", NOVA!E183, "")</f>
        <v/>
      </c>
      <c r="AB13" s="221"/>
      <c r="AC13" s="227" t="str">
        <f>NOVA!B60</f>
        <v>4a1</v>
      </c>
      <c r="AD13" s="227" t="str">
        <f>NOVA!C60</f>
        <v xml:space="preserve">Catalog 3-5 endangered plants/animals </v>
      </c>
      <c r="AE13" s="227"/>
      <c r="AF13" s="227" t="str">
        <f>IF(NOVA!E60&lt;&gt;"", NOVA!E60, "")</f>
        <v/>
      </c>
      <c r="AG13" s="221"/>
      <c r="AH13" s="227" t="str">
        <f>NOVA!B124</f>
        <v>3b5</v>
      </c>
      <c r="AI13" s="227" t="str">
        <f>NOVA!C124</f>
        <v>How is tech used in entertainment</v>
      </c>
      <c r="AJ13" s="227"/>
      <c r="AK13" s="227" t="str">
        <f>IF(NOVA!E124&lt;&gt;"", NOVA!E124, "")</f>
        <v/>
      </c>
    </row>
    <row r="14" spans="1:37" ht="12.75" customHeight="1">
      <c r="A14" s="41" t="str">
        <f>Achievements!B33</f>
        <v>Howling at the Moon</v>
      </c>
      <c r="B14" s="49" t="str">
        <f>Achievements!E38</f>
        <v xml:space="preserve"> </v>
      </c>
      <c r="D14" s="373" t="str">
        <f>Achievements!E16</f>
        <v>(do 1-2 and one of 3-7)</v>
      </c>
      <c r="E14" s="31">
        <f>Achievements!$B17</f>
        <v>1</v>
      </c>
      <c r="F14" s="5" t="str">
        <f>Achievements!$C17</f>
        <v>Participate in a flag ceremony</v>
      </c>
      <c r="G14" s="32" t="str">
        <f>IF(Achievements!E17&lt;&gt;"","A","")</f>
        <v/>
      </c>
      <c r="I14" s="378"/>
      <c r="J14" s="178" t="str">
        <f>Electives!B18</f>
        <v>1c</v>
      </c>
      <c r="K14" s="178" t="str">
        <f>Electives!C18</f>
        <v>Bounce an underinflated ball</v>
      </c>
      <c r="L14" s="31" t="str">
        <f>IF(Electives!E18&lt;&gt;"","E","")</f>
        <v/>
      </c>
      <c r="N14" s="378"/>
      <c r="O14" s="178">
        <f>Electives!B86</f>
        <v>3</v>
      </c>
      <c r="P14" s="36" t="str">
        <f>Electives!C86</f>
        <v>Use a compass on a scavenger hunt</v>
      </c>
      <c r="Q14" s="31" t="str">
        <f>IF(Electives!E86&lt;&gt;"","E","")</f>
        <v/>
      </c>
      <c r="R14" s="228"/>
      <c r="S14" s="226" t="str">
        <f>'Cub Awards'!B17</f>
        <v>a</v>
      </c>
      <c r="T14" s="364" t="str">
        <f>'Cub Awards'!C17</f>
        <v>Participate in nature hike</v>
      </c>
      <c r="U14" s="364"/>
      <c r="V14" s="226" t="str">
        <f>IF('Cub Awards'!E17&lt;&gt;"", 'Cub Awards'!E17, "")</f>
        <v/>
      </c>
      <c r="W14" s="228"/>
      <c r="X14" s="227">
        <f>NOVA!B184</f>
        <v>8</v>
      </c>
      <c r="Y14" s="227" t="str">
        <f>NOVA!C184</f>
        <v>Discuss scientific method</v>
      </c>
      <c r="Z14" s="227"/>
      <c r="AA14" s="227" t="str">
        <f>IF(NOVA!E184&lt;&gt;"", NOVA!E184, "")</f>
        <v/>
      </c>
      <c r="AB14" s="228"/>
      <c r="AC14" s="227" t="str">
        <f>NOVA!B61</f>
        <v>4a2</v>
      </c>
      <c r="AD14" s="227" t="str">
        <f>NOVA!C61</f>
        <v>Display 10 locally threatened species</v>
      </c>
      <c r="AE14" s="227"/>
      <c r="AF14" s="227" t="str">
        <f>IF(NOVA!E61&lt;&gt;"", NOVA!E61, "")</f>
        <v/>
      </c>
      <c r="AG14" s="228"/>
      <c r="AH14" s="227" t="str">
        <f>NOVA!B125</f>
        <v>3c</v>
      </c>
      <c r="AI14" s="227" t="str">
        <f>NOVA!C125</f>
        <v>Discuss your findings with counselor</v>
      </c>
      <c r="AJ14" s="227"/>
      <c r="AK14" s="227" t="str">
        <f>IF(NOVA!E125&lt;&gt;"", NOVA!E125, "")</f>
        <v/>
      </c>
    </row>
    <row r="15" spans="1:37">
      <c r="A15" s="41" t="str">
        <f>Achievements!B39</f>
        <v>Paws on the Path</v>
      </c>
      <c r="B15" s="49" t="str">
        <f>Achievements!E47</f>
        <v xml:space="preserve"> </v>
      </c>
      <c r="D15" s="374"/>
      <c r="E15" s="31">
        <f>Achievements!$B18</f>
        <v>2</v>
      </c>
      <c r="F15" s="179" t="str">
        <f>Achievements!$C18</f>
        <v>Work on a service project</v>
      </c>
      <c r="G15" s="32" t="str">
        <f>IF(Achievements!E18&lt;&gt;"","A","")</f>
        <v/>
      </c>
      <c r="I15" s="378"/>
      <c r="J15" s="178" t="str">
        <f>Electives!B19</f>
        <v>1d</v>
      </c>
      <c r="K15" s="178" t="str">
        <f>Electives!C19</f>
        <v>Roll an underinflated ball or tire</v>
      </c>
      <c r="L15" s="31" t="str">
        <f>IF(Electives!E19&lt;&gt;"","E","")</f>
        <v/>
      </c>
      <c r="N15" s="378"/>
      <c r="O15" s="178">
        <f>Electives!B87</f>
        <v>4</v>
      </c>
      <c r="P15" s="36" t="str">
        <f>Electives!C87</f>
        <v>Go on a hike with a map and compass</v>
      </c>
      <c r="Q15" s="31" t="str">
        <f>IF(Electives!E87&lt;&gt;"","E","")</f>
        <v/>
      </c>
      <c r="R15" s="224"/>
      <c r="S15" s="226" t="str">
        <f>'Cub Awards'!B18</f>
        <v>b</v>
      </c>
      <c r="T15" s="364" t="str">
        <f>'Cub Awards'!C18</f>
        <v>Participate in outdoor activity</v>
      </c>
      <c r="U15" s="364"/>
      <c r="V15" s="226" t="str">
        <f>IF('Cub Awards'!E18&lt;&gt;"", 'Cub Awards'!E18, "")</f>
        <v/>
      </c>
      <c r="W15" s="224"/>
      <c r="X15" s="227">
        <f>NOVA!B185</f>
        <v>9</v>
      </c>
      <c r="Y15" s="227" t="str">
        <f>NOVA!C185</f>
        <v>Participate in a STEM activity with den</v>
      </c>
      <c r="Z15" s="227"/>
      <c r="AA15" s="227" t="str">
        <f>IF(NOVA!E185&lt;&gt;"", NOVA!E185, "")</f>
        <v/>
      </c>
      <c r="AB15" s="224"/>
      <c r="AC15" s="227" t="str">
        <f>NOVA!B62</f>
        <v>4a3</v>
      </c>
      <c r="AD15" s="227" t="str">
        <f>NOVA!C62</f>
        <v>Discuss threatened v. endangered v. extinct</v>
      </c>
      <c r="AE15" s="227"/>
      <c r="AF15" s="227" t="str">
        <f>IF(NOVA!E62&lt;&gt;"", NOVA!E62, "")</f>
        <v/>
      </c>
      <c r="AG15" s="224"/>
      <c r="AH15" s="227">
        <f>NOVA!B126</f>
        <v>4</v>
      </c>
      <c r="AI15" s="227" t="str">
        <f>NOVA!C126</f>
        <v>Visit a place where tech is used</v>
      </c>
      <c r="AJ15" s="227"/>
      <c r="AK15" s="227" t="str">
        <f>IF(NOVA!E126&lt;&gt;"", NOVA!E126, "")</f>
        <v/>
      </c>
    </row>
    <row r="16" spans="1:37" ht="13.2" customHeight="1">
      <c r="A16" s="42" t="str">
        <f>Achievements!B48</f>
        <v>Running with the Pack</v>
      </c>
      <c r="B16" s="49" t="str">
        <f>Achievements!E55</f>
        <v xml:space="preserve"> </v>
      </c>
      <c r="D16" s="374"/>
      <c r="E16" s="31">
        <f>Achievements!$B19</f>
        <v>3</v>
      </c>
      <c r="F16" s="179" t="str">
        <f>Achievements!$C19</f>
        <v>Talk to a PD officer / FD member, etc</v>
      </c>
      <c r="G16" s="32" t="str">
        <f>IF(Achievements!E19&lt;&gt;"","A","")</f>
        <v/>
      </c>
      <c r="I16" s="378"/>
      <c r="J16" s="178" t="str">
        <f>Electives!B20</f>
        <v>2a</v>
      </c>
      <c r="K16" s="178" t="str">
        <f>Electives!C20</f>
        <v>Record the sounds you hear outside</v>
      </c>
      <c r="L16" s="31" t="str">
        <f>IF(Electives!E20&lt;&gt;"","E","")</f>
        <v/>
      </c>
      <c r="O16" s="6" t="str">
        <f>Electives!B89</f>
        <v>Germs Alive!</v>
      </c>
      <c r="P16" s="29"/>
      <c r="R16" s="224"/>
      <c r="S16" s="226" t="str">
        <f>'Cub Awards'!B19</f>
        <v>c</v>
      </c>
      <c r="T16" s="364" t="str">
        <f>'Cub Awards'!C19</f>
        <v>Explain the buddy system</v>
      </c>
      <c r="U16" s="364"/>
      <c r="V16" s="226" t="str">
        <f>IF('Cub Awards'!E19&lt;&gt;"", 'Cub Awards'!E19, "")</f>
        <v/>
      </c>
      <c r="W16" s="224"/>
      <c r="X16" s="227">
        <f>NOVA!B186</f>
        <v>10</v>
      </c>
      <c r="Y16" s="227" t="str">
        <f>NOVA!C186</f>
        <v>Submit Supernova application</v>
      </c>
      <c r="Z16" s="227"/>
      <c r="AA16" s="227" t="str">
        <f>IF(NOVA!E186&lt;&gt;"", NOVA!E186, "")</f>
        <v/>
      </c>
      <c r="AB16" s="224"/>
      <c r="AC16" s="227" t="str">
        <f>NOVA!B63</f>
        <v>4b1</v>
      </c>
      <c r="AD16" s="227" t="str">
        <f>NOVA!C63</f>
        <v>Catalog 5 locally invasive animals</v>
      </c>
      <c r="AE16" s="227"/>
      <c r="AF16" s="227" t="str">
        <f>IF(NOVA!E63&lt;&gt;"", NOVA!E63, "")</f>
        <v/>
      </c>
      <c r="AG16" s="224"/>
      <c r="AH16" s="227" t="str">
        <f>NOVA!B127</f>
        <v>4a1</v>
      </c>
      <c r="AI16" s="227" t="str">
        <f>NOVA!C127</f>
        <v>Talk with someone about tech used</v>
      </c>
      <c r="AJ16" s="227"/>
      <c r="AK16" s="227" t="str">
        <f>IF(NOVA!E127&lt;&gt;"", NOVA!E127, "")</f>
        <v/>
      </c>
    </row>
    <row r="17" spans="1:37">
      <c r="D17" s="374"/>
      <c r="E17" s="31">
        <f>Achievements!$B20</f>
        <v>4</v>
      </c>
      <c r="F17" s="179" t="str">
        <f>Achievements!$C20</f>
        <v>Show how your community has changed</v>
      </c>
      <c r="G17" s="32" t="str">
        <f>IF(Achievements!E20&lt;&gt;"","A","")</f>
        <v/>
      </c>
      <c r="I17" s="378"/>
      <c r="J17" s="178" t="str">
        <f>Electives!B21</f>
        <v>2b</v>
      </c>
      <c r="K17" s="178" t="str">
        <f>Electives!C21</f>
        <v>Create a wind instrument and play it</v>
      </c>
      <c r="L17" s="31" t="str">
        <f>IF(Electives!E21&lt;&gt;"","E","")</f>
        <v/>
      </c>
      <c r="N17" s="366" t="str">
        <f>Electives!E89</f>
        <v>(do five)</v>
      </c>
      <c r="O17" s="145">
        <f>Electives!B90</f>
        <v>1</v>
      </c>
      <c r="P17" s="36" t="str">
        <f>Electives!C90</f>
        <v>Wash your hands and sing the "Germ Song"</v>
      </c>
      <c r="Q17" s="31" t="str">
        <f>IF(Electives!E90&lt;&gt;"","E","")</f>
        <v/>
      </c>
      <c r="R17" s="230"/>
      <c r="S17" s="226" t="str">
        <f>'Cub Awards'!B20</f>
        <v>d</v>
      </c>
      <c r="T17" s="364" t="str">
        <f>'Cub Awards'!C20</f>
        <v>Attend a pack overnighter</v>
      </c>
      <c r="U17" s="364"/>
      <c r="V17" s="226" t="str">
        <f>IF('Cub Awards'!E20&lt;&gt;"", 'Cub Awards'!E20, "")</f>
        <v/>
      </c>
      <c r="W17" s="230"/>
      <c r="X17" s="222"/>
      <c r="Y17" s="104" t="str">
        <f>NOVA!C5</f>
        <v>NOVA Science: Science Everywhere</v>
      </c>
      <c r="Z17" s="104"/>
      <c r="AA17" s="81"/>
      <c r="AB17" s="230"/>
      <c r="AC17" s="227" t="str">
        <f>NOVA!B64</f>
        <v>4b2</v>
      </c>
      <c r="AD17" s="227" t="str">
        <f>NOVA!C64</f>
        <v>Design display about invasive species</v>
      </c>
      <c r="AE17" s="227"/>
      <c r="AF17" s="227" t="str">
        <f>IF(NOVA!E64&lt;&gt;"", NOVA!E64, "")</f>
        <v/>
      </c>
      <c r="AG17" s="230"/>
      <c r="AH17" s="227" t="str">
        <f>NOVA!B128</f>
        <v>4a2</v>
      </c>
      <c r="AI17" s="227" t="str">
        <f>NOVA!C128</f>
        <v>Ask expert why the tech is used</v>
      </c>
      <c r="AJ17" s="227"/>
      <c r="AK17" s="227" t="str">
        <f>IF(NOVA!E128&lt;&gt;"", NOVA!E128, "")</f>
        <v/>
      </c>
    </row>
    <row r="18" spans="1:37">
      <c r="D18" s="374"/>
      <c r="E18" s="31">
        <f>Achievements!$B21</f>
        <v>5</v>
      </c>
      <c r="F18" s="179" t="str">
        <f>Achievements!$C21</f>
        <v>Present a solution to a community issue</v>
      </c>
      <c r="G18" s="32" t="str">
        <f>IF(Achievements!E21&lt;&gt;"","A","")</f>
        <v/>
      </c>
      <c r="I18" s="378"/>
      <c r="J18" s="178" t="str">
        <f>Electives!B22</f>
        <v>2c</v>
      </c>
      <c r="K18" s="178" t="str">
        <f>Electives!C22</f>
        <v>Investigate how speed affects sound</v>
      </c>
      <c r="L18" s="31" t="str">
        <f>IF(Electives!E22&lt;&gt;"","E","")</f>
        <v/>
      </c>
      <c r="N18" s="371"/>
      <c r="O18" s="178">
        <f>Electives!B91</f>
        <v>2</v>
      </c>
      <c r="P18" s="36" t="str">
        <f>Electives!C91</f>
        <v>Play germ Magnet</v>
      </c>
      <c r="Q18" s="31" t="str">
        <f>IF(Electives!E91&lt;&gt;"","E","")</f>
        <v/>
      </c>
      <c r="R18" s="230"/>
      <c r="S18" s="226" t="str">
        <f>'Cub Awards'!B21</f>
        <v>e</v>
      </c>
      <c r="T18" s="364" t="str">
        <f>'Cub Awards'!C21</f>
        <v>Complete an oudoor service project</v>
      </c>
      <c r="U18" s="364"/>
      <c r="V18" s="226" t="str">
        <f>IF('Cub Awards'!E21&lt;&gt;"", 'Cub Awards'!E21, "")</f>
        <v/>
      </c>
      <c r="W18" s="230"/>
      <c r="X18" s="227" t="str">
        <f>NOVA!B6</f>
        <v>1a</v>
      </c>
      <c r="Y18" s="227" t="str">
        <f>NOVA!C6</f>
        <v>Read or watch 1 hour of science content</v>
      </c>
      <c r="Z18" s="227"/>
      <c r="AA18" s="227" t="str">
        <f>IF(NOVA!E6&lt;&gt;"", NOVA!E6, "")</f>
        <v/>
      </c>
      <c r="AB18" s="230"/>
      <c r="AC18" s="227" t="str">
        <f>NOVA!B65</f>
        <v>4b3</v>
      </c>
      <c r="AD18" s="227" t="str">
        <f>NOVA!C65</f>
        <v>Discuss invasive species</v>
      </c>
      <c r="AE18" s="227"/>
      <c r="AF18" s="227" t="str">
        <f>IF(NOVA!E65&lt;&gt;"", NOVA!E65, "")</f>
        <v/>
      </c>
      <c r="AG18" s="230"/>
      <c r="AH18" s="227" t="str">
        <f>NOVA!B129</f>
        <v>4b</v>
      </c>
      <c r="AI18" s="227" t="str">
        <f>NOVA!C129</f>
        <v>Discuss with counselor your visit</v>
      </c>
      <c r="AJ18" s="227"/>
      <c r="AK18" s="227" t="str">
        <f>IF(NOVA!E129&lt;&gt;"", NOVA!E129, "")</f>
        <v/>
      </c>
    </row>
    <row r="19" spans="1:37">
      <c r="A19" s="44" t="s">
        <v>23</v>
      </c>
      <c r="B19" s="3"/>
      <c r="D19" s="374"/>
      <c r="E19" s="31">
        <f>Achievements!$B22</f>
        <v>6</v>
      </c>
      <c r="F19" s="179" t="str">
        <f>Achievements!$C22</f>
        <v>Make and follow a den duty chart</v>
      </c>
      <c r="G19" s="32" t="str">
        <f>IF(Achievements!E22&lt;&gt;"","A","")</f>
        <v/>
      </c>
      <c r="I19" s="378"/>
      <c r="J19" s="178" t="str">
        <f>Electives!B23</f>
        <v>2d</v>
      </c>
      <c r="K19" s="178" t="str">
        <f>Electives!C23</f>
        <v>Make and fly a kite</v>
      </c>
      <c r="L19" s="31" t="str">
        <f>IF(Electives!E23&lt;&gt;"","E","")</f>
        <v/>
      </c>
      <c r="N19" s="371"/>
      <c r="O19" s="178">
        <f>Electives!B92</f>
        <v>3</v>
      </c>
      <c r="P19" s="36" t="str">
        <f>Electives!C92</f>
        <v>Conduct a sneeze demonstration</v>
      </c>
      <c r="Q19" s="31" t="str">
        <f>IF(Electives!E92&lt;&gt;"","E","")</f>
        <v/>
      </c>
      <c r="R19" s="230"/>
      <c r="S19" s="226" t="str">
        <f>'Cub Awards'!B22</f>
        <v>f</v>
      </c>
      <c r="T19" s="364" t="str">
        <f>'Cub Awards'!C22</f>
        <v>Complete conservation project</v>
      </c>
      <c r="U19" s="364"/>
      <c r="V19" s="226" t="str">
        <f>IF('Cub Awards'!E22&lt;&gt;"", 'Cub Awards'!E22, "")</f>
        <v/>
      </c>
      <c r="W19" s="230"/>
      <c r="X19" s="227" t="str">
        <f>NOVA!B7</f>
        <v>1b</v>
      </c>
      <c r="Y19" s="227" t="str">
        <f>NOVA!C7</f>
        <v>List at least two questions or ideas</v>
      </c>
      <c r="Z19" s="227"/>
      <c r="AA19" s="227" t="str">
        <f>IF(NOVA!E7&lt;&gt;"", NOVA!E7, "")</f>
        <v/>
      </c>
      <c r="AB19" s="230"/>
      <c r="AC19" s="227" t="str">
        <f>NOVA!B66</f>
        <v>4c1</v>
      </c>
      <c r="AD19" s="227" t="str">
        <f>NOVA!C66</f>
        <v>Visit a local ecosystem and investigate</v>
      </c>
      <c r="AE19" s="227"/>
      <c r="AF19" s="227" t="str">
        <f>IF(NOVA!E66&lt;&gt;"", NOVA!E66, "")</f>
        <v/>
      </c>
      <c r="AG19" s="230"/>
      <c r="AH19" s="227">
        <f>NOVA!B130</f>
        <v>5</v>
      </c>
      <c r="AI19" s="227" t="str">
        <f>NOVA!C130</f>
        <v>Discuss how tech affects your life</v>
      </c>
      <c r="AJ19" s="227"/>
      <c r="AK19" s="227" t="str">
        <f>IF(NOVA!E130&lt;&gt;"", NOVA!E130, "")</f>
        <v/>
      </c>
    </row>
    <row r="20" spans="1:37">
      <c r="A20" s="132" t="str">
        <f>Electives!B6</f>
        <v>Adventures in Coins</v>
      </c>
      <c r="B20" s="31" t="str">
        <f>IF(Electives!E14&gt;0,Electives!E14," ")</f>
        <v/>
      </c>
      <c r="D20" s="375"/>
      <c r="E20" s="31">
        <f>Achievements!$B23</f>
        <v>7</v>
      </c>
      <c r="F20" s="179" t="str">
        <f>Achievements!$C23</f>
        <v>Participate in assembly for military vets</v>
      </c>
      <c r="G20" s="32" t="str">
        <f>IF(Achievements!E23&lt;&gt;"","A","")</f>
        <v/>
      </c>
      <c r="I20" s="378"/>
      <c r="J20" s="178" t="str">
        <f>Electives!B24</f>
        <v>2e</v>
      </c>
      <c r="K20" s="178" t="str">
        <f>Electives!C24</f>
        <v>Participate in a wind powered race</v>
      </c>
      <c r="L20" s="31" t="str">
        <f>IF(Electives!E24&lt;&gt;"","E","")</f>
        <v/>
      </c>
      <c r="N20" s="371"/>
      <c r="O20" s="178">
        <f>Electives!B93</f>
        <v>4</v>
      </c>
      <c r="P20" s="36" t="str">
        <f>Electives!C93</f>
        <v>Conduct a mucus demonstration</v>
      </c>
      <c r="Q20" s="31" t="str">
        <f>IF(Electives!E93&lt;&gt;"","E","")</f>
        <v/>
      </c>
      <c r="R20" s="230"/>
      <c r="S20" s="226" t="str">
        <f>'Cub Awards'!B23</f>
        <v>g</v>
      </c>
      <c r="T20" s="364" t="str">
        <f>'Cub Awards'!C23</f>
        <v>Earn the Summertime Pack Award</v>
      </c>
      <c r="U20" s="364"/>
      <c r="V20" s="226" t="str">
        <f>IF('Cub Awards'!E23&lt;&gt;"", 'Cub Awards'!E23, "")</f>
        <v/>
      </c>
      <c r="W20" s="230"/>
      <c r="X20" s="227" t="str">
        <f>NOVA!B8</f>
        <v>1c</v>
      </c>
      <c r="Y20" s="227" t="str">
        <f>NOVA!C8</f>
        <v>Discuss two with your counselor</v>
      </c>
      <c r="Z20" s="227"/>
      <c r="AA20" s="227" t="str">
        <f>IF(NOVA!E8&lt;&gt;"", NOVA!E8, "")</f>
        <v/>
      </c>
      <c r="AB20" s="230"/>
      <c r="AC20" s="227" t="str">
        <f>NOVA!B67</f>
        <v>4c2</v>
      </c>
      <c r="AD20" s="227" t="str">
        <f>NOVA!C67</f>
        <v>Draw food web of plants / animals</v>
      </c>
      <c r="AE20" s="227"/>
      <c r="AF20" s="227" t="str">
        <f>IF(NOVA!E67&lt;&gt;"", NOVA!E67, "")</f>
        <v/>
      </c>
      <c r="AG20" s="230"/>
      <c r="AH20" s="223"/>
      <c r="AI20" s="224" t="str">
        <f>NOVA!C132</f>
        <v>NOVA Engineering: Swing!</v>
      </c>
      <c r="AJ20" s="225"/>
      <c r="AK20" s="223"/>
    </row>
    <row r="21" spans="1:37">
      <c r="A21" s="133" t="str">
        <f>Electives!B15</f>
        <v>Air of the Wolf</v>
      </c>
      <c r="B21" s="31" t="str">
        <f>IF(Electives!E25&gt;0,Electives!E25," ")</f>
        <v/>
      </c>
      <c r="D21" s="34" t="str">
        <f>Achievements!$B25</f>
        <v>Duty to God Footsteps</v>
      </c>
      <c r="E21" s="34"/>
      <c r="F21" s="34"/>
      <c r="G21" s="34"/>
      <c r="J21" s="6" t="str">
        <f>Electives!B26</f>
        <v>Code of the Wolf</v>
      </c>
      <c r="K21" s="1"/>
      <c r="N21" s="371"/>
      <c r="O21" s="178">
        <f>Electives!B94</f>
        <v>5</v>
      </c>
      <c r="P21" s="36" t="str">
        <f>Electives!C94</f>
        <v>Grow a mold culture</v>
      </c>
      <c r="Q21" s="31" t="str">
        <f>IF(Electives!E94&lt;&gt;"","E","")</f>
        <v/>
      </c>
      <c r="R21" s="230"/>
      <c r="S21" s="226" t="str">
        <f>'Cub Awards'!B24</f>
        <v>h</v>
      </c>
      <c r="T21" s="364" t="str">
        <f>'Cub Awards'!C24</f>
        <v>Participate in nature observation</v>
      </c>
      <c r="U21" s="364"/>
      <c r="V21" s="226" t="str">
        <f>IF('Cub Awards'!E24&lt;&gt;"", 'Cub Awards'!E24, "")</f>
        <v/>
      </c>
      <c r="W21" s="230"/>
      <c r="X21" s="227">
        <f>NOVA!B9</f>
        <v>2</v>
      </c>
      <c r="Y21" s="227" t="str">
        <f>NOVA!C9</f>
        <v>Complete an elective listed in comment</v>
      </c>
      <c r="Z21" s="227"/>
      <c r="AA21" s="227" t="str">
        <f>IF(NOVA!E9&lt;&gt;"", NOVA!E9, "")</f>
        <v/>
      </c>
      <c r="AB21" s="230"/>
      <c r="AC21" s="227" t="str">
        <f>NOVA!B68</f>
        <v>4c3</v>
      </c>
      <c r="AD21" s="227" t="str">
        <f>NOVA!C68</f>
        <v>Discuss food web with counselor</v>
      </c>
      <c r="AE21" s="227"/>
      <c r="AF21" s="227" t="str">
        <f>IF(NOVA!E68&lt;&gt;"", NOVA!E68, "")</f>
        <v/>
      </c>
      <c r="AG21" s="230"/>
      <c r="AH21" s="227" t="str">
        <f>NOVA!B133</f>
        <v>1a</v>
      </c>
      <c r="AI21" s="227" t="str">
        <f>NOVA!C133</f>
        <v>Read or watch 1 hour of mechanical content</v>
      </c>
      <c r="AJ21" s="227"/>
      <c r="AK21" s="227" t="str">
        <f>IF(NOVA!E133&lt;&gt;"", NOVA!E133, "")</f>
        <v/>
      </c>
    </row>
    <row r="22" spans="1:37" ht="12.75" customHeight="1">
      <c r="A22" s="133" t="str">
        <f>Electives!B26</f>
        <v>Code of the Wolf</v>
      </c>
      <c r="B22" s="50" t="str">
        <f>IF(Electives!E49&gt;0,Electives!E49," ")</f>
        <v xml:space="preserve"> </v>
      </c>
      <c r="D22" s="376" t="str">
        <f>Achievements!E25</f>
        <v>(do 1 or 2 and two of 4-6)</v>
      </c>
      <c r="E22" s="31">
        <f>Achievements!$B26</f>
        <v>1</v>
      </c>
      <c r="F22" s="5" t="str">
        <f>Achievements!$C26</f>
        <v>Discuss your duty to God</v>
      </c>
      <c r="G22" s="32" t="str">
        <f>IF(Achievements!E26&lt;&gt;"","A","")</f>
        <v/>
      </c>
      <c r="I22" s="378" t="str">
        <f>Electives!E26</f>
        <v>(do two of 1, one of 2, one of 3 and one of 4)</v>
      </c>
      <c r="J22" s="145" t="str">
        <f>Electives!B27</f>
        <v>1a</v>
      </c>
      <c r="K22" s="36" t="str">
        <f>Electives!C27</f>
        <v>Make a game requiring math to keep score</v>
      </c>
      <c r="L22" s="31" t="str">
        <f>IF(Electives!E27&lt;&gt;"","E","")</f>
        <v/>
      </c>
      <c r="N22" s="372"/>
      <c r="O22" s="178">
        <f>Electives!B95</f>
        <v>6</v>
      </c>
      <c r="P22" s="36" t="str">
        <f>Electives!C95</f>
        <v>Make a clean room chart</v>
      </c>
      <c r="Q22" s="31" t="str">
        <f>IF(Electives!E95&lt;&gt;"","E","")</f>
        <v/>
      </c>
      <c r="R22" s="230"/>
      <c r="S22" s="226" t="str">
        <f>'Cub Awards'!B25</f>
        <v>i</v>
      </c>
      <c r="T22" s="364" t="str">
        <f>'Cub Awards'!C25</f>
        <v>Participate in outdoor aquatics</v>
      </c>
      <c r="U22" s="364"/>
      <c r="V22" s="226" t="str">
        <f>IF('Cub Awards'!E25&lt;&gt;"", 'Cub Awards'!E25, "")</f>
        <v/>
      </c>
      <c r="W22" s="230"/>
      <c r="X22" s="227" t="str">
        <f>NOVA!B10</f>
        <v>3a</v>
      </c>
      <c r="Y22" s="227" t="str">
        <f>NOVA!C10</f>
        <v>Choose a question to investigate</v>
      </c>
      <c r="Z22" s="227"/>
      <c r="AA22" s="227" t="str">
        <f>IF(NOVA!E10&lt;&gt;"", NOVA!E10, "")</f>
        <v/>
      </c>
      <c r="AB22" s="230"/>
      <c r="AC22" s="227" t="str">
        <f>NOVA!B69</f>
        <v>4d1</v>
      </c>
      <c r="AD22" s="227" t="str">
        <f>NOVA!C69</f>
        <v>Crate diorama of local animal's habitat</v>
      </c>
      <c r="AE22" s="227"/>
      <c r="AF22" s="227" t="str">
        <f>IF(NOVA!E69&lt;&gt;"", NOVA!E69, "")</f>
        <v/>
      </c>
      <c r="AG22" s="230"/>
      <c r="AH22" s="227" t="str">
        <f>NOVA!B134</f>
        <v>1b</v>
      </c>
      <c r="AI22" s="227" t="str">
        <f>NOVA!C134</f>
        <v>List at least two questions or ideas</v>
      </c>
      <c r="AJ22" s="227"/>
      <c r="AK22" s="227" t="str">
        <f>IF(NOVA!E134&lt;&gt;"", NOVA!E134, "")</f>
        <v/>
      </c>
    </row>
    <row r="23" spans="1:37">
      <c r="A23" s="133" t="str">
        <f>Electives!B50</f>
        <v>Collections and Hobbies</v>
      </c>
      <c r="B23" s="31" t="str">
        <f>IF(Electives!E57&gt;0,Electives!E57," ")</f>
        <v/>
      </c>
      <c r="D23" s="377"/>
      <c r="E23" s="31">
        <f>Achievements!$B27</f>
        <v>2</v>
      </c>
      <c r="F23" s="5" t="str">
        <f>Achievements!$C27</f>
        <v>Earn the religious emblem of your faith</v>
      </c>
      <c r="G23" s="32" t="str">
        <f>IF(Achievements!E27&lt;&gt;"","A","")</f>
        <v/>
      </c>
      <c r="I23" s="378"/>
      <c r="J23" s="178" t="str">
        <f>Electives!B28</f>
        <v>1b</v>
      </c>
      <c r="K23" s="36" t="str">
        <f>Electives!C28</f>
        <v>Play of "Go Fish for 10's"</v>
      </c>
      <c r="L23" s="31" t="str">
        <f>IF(Electives!E28&lt;&gt;"","E","")</f>
        <v/>
      </c>
      <c r="O23" s="6" t="str">
        <f>Electives!B97</f>
        <v>Grow Something</v>
      </c>
      <c r="P23" s="29"/>
      <c r="R23" s="230"/>
      <c r="S23" s="226" t="str">
        <f>'Cub Awards'!B26</f>
        <v>j</v>
      </c>
      <c r="T23" s="364" t="str">
        <f>'Cub Awards'!C26</f>
        <v>Participate in outdoor campfire pgm</v>
      </c>
      <c r="U23" s="364"/>
      <c r="V23" s="226" t="str">
        <f>IF('Cub Awards'!E26&lt;&gt;"", 'Cub Awards'!E26, "")</f>
        <v/>
      </c>
      <c r="W23" s="230"/>
      <c r="X23" s="227" t="str">
        <f>NOVA!B11</f>
        <v>3b</v>
      </c>
      <c r="Y23" s="227" t="str">
        <f>NOVA!C11</f>
        <v>Use scientific method to investigate</v>
      </c>
      <c r="Z23" s="227"/>
      <c r="AA23" s="227" t="str">
        <f>IF(NOVA!E11&lt;&gt;"", NOVA!E11, "")</f>
        <v/>
      </c>
      <c r="AB23" s="230"/>
      <c r="AC23" s="227" t="str">
        <f>NOVA!B70</f>
        <v>4d2</v>
      </c>
      <c r="AD23" s="227" t="str">
        <f>NOVA!C70</f>
        <v>Explain what animal must have</v>
      </c>
      <c r="AE23" s="227"/>
      <c r="AF23" s="227" t="str">
        <f>IF(NOVA!E70&lt;&gt;"", NOVA!E70, "")</f>
        <v/>
      </c>
      <c r="AG23" s="230"/>
      <c r="AH23" s="227" t="str">
        <f>NOVA!B135</f>
        <v>1c</v>
      </c>
      <c r="AI23" s="227" t="str">
        <f>NOVA!C135</f>
        <v>Discuss two with your counselor</v>
      </c>
      <c r="AJ23" s="227"/>
      <c r="AK23" s="227" t="str">
        <f>IF(NOVA!E135&lt;&gt;"", NOVA!E135, "")</f>
        <v/>
      </c>
    </row>
    <row r="24" spans="1:37">
      <c r="A24" s="133" t="str">
        <f>Electives!B58</f>
        <v>Cubs Who Care</v>
      </c>
      <c r="B24" s="31" t="str">
        <f>IF(Electives!E73&gt;0,Electives!E73," ")</f>
        <v/>
      </c>
      <c r="D24" s="377"/>
      <c r="E24" s="31">
        <f>Achievements!$B28</f>
        <v>3</v>
      </c>
      <c r="F24" s="5" t="str">
        <f>Achievements!$C28</f>
        <v>Offer a prayer, etc with family/den/pack</v>
      </c>
      <c r="G24" s="32" t="str">
        <f>IF(Achievements!E28&lt;&gt;"","A","")</f>
        <v/>
      </c>
      <c r="I24" s="378"/>
      <c r="J24" s="178" t="str">
        <f>Electives!B29</f>
        <v>1c</v>
      </c>
      <c r="K24" s="36" t="str">
        <f>Electives!C29</f>
        <v>Do 5 activities that use math</v>
      </c>
      <c r="L24" s="31" t="str">
        <f>IF(Electives!E29&lt;&gt;"","E","")</f>
        <v/>
      </c>
      <c r="N24" s="366" t="str">
        <f>Electives!E97</f>
        <v>(do 1-3 and one of 4)</v>
      </c>
      <c r="O24" s="145">
        <f>Electives!B98</f>
        <v>1</v>
      </c>
      <c r="P24" s="36" t="str">
        <f>Electives!C98</f>
        <v>Plant a seed</v>
      </c>
      <c r="Q24" s="31" t="str">
        <f>IF(Electives!E98&lt;&gt;"","E","")</f>
        <v/>
      </c>
      <c r="R24" s="230"/>
      <c r="S24" s="226" t="str">
        <f>'Cub Awards'!B27</f>
        <v>k</v>
      </c>
      <c r="T24" s="364" t="str">
        <f>'Cub Awards'!C27</f>
        <v>Participate in outdoor sporting event</v>
      </c>
      <c r="U24" s="364"/>
      <c r="V24" s="226" t="str">
        <f>IF('Cub Awards'!E27&lt;&gt;"", 'Cub Awards'!E27, "")</f>
        <v/>
      </c>
      <c r="W24" s="230"/>
      <c r="X24" s="227" t="str">
        <f>NOVA!B12</f>
        <v>3c</v>
      </c>
      <c r="Y24" s="227" t="str">
        <f>NOVA!C12</f>
        <v>Discuss findings with counselor</v>
      </c>
      <c r="Z24" s="227"/>
      <c r="AA24" s="227" t="str">
        <f>IF(NOVA!E12&lt;&gt;"", NOVA!E12, "")</f>
        <v/>
      </c>
      <c r="AB24" s="230"/>
      <c r="AC24" s="238" t="str">
        <f>NOVA!B71</f>
        <v>4e1</v>
      </c>
      <c r="AD24" s="227" t="str">
        <f>NOVA!C71</f>
        <v>Make and place a bird feeder</v>
      </c>
      <c r="AE24" s="227"/>
      <c r="AF24" s="227" t="str">
        <f>IF(NOVA!E71&lt;&gt;"", NOVA!E71, "")</f>
        <v/>
      </c>
      <c r="AG24" s="230"/>
      <c r="AH24" s="227">
        <f>NOVA!B136</f>
        <v>2</v>
      </c>
      <c r="AI24" s="227" t="str">
        <f>NOVA!C136</f>
        <v>Complete an elective listed in comment</v>
      </c>
      <c r="AJ24" s="227"/>
      <c r="AK24" s="227" t="str">
        <f>IF(NOVA!E136&lt;&gt;"", NOVA!E136, "")</f>
        <v/>
      </c>
    </row>
    <row r="25" spans="1:37" ht="12.75" customHeight="1">
      <c r="A25" s="133" t="str">
        <f>Electives!B74</f>
        <v>Digging in the Past</v>
      </c>
      <c r="B25" s="31" t="str">
        <f>IF(Electives!E80&gt;0,Electives!E80," ")</f>
        <v/>
      </c>
      <c r="D25" s="377"/>
      <c r="E25" s="31">
        <f>Achievements!$B29</f>
        <v>4</v>
      </c>
      <c r="F25" s="5" t="str">
        <f>Achievements!$C29</f>
        <v>Read a story about religious freedom</v>
      </c>
      <c r="G25" s="32" t="str">
        <f>IF(Achievements!E29&lt;&gt;"","A","")</f>
        <v/>
      </c>
      <c r="I25" s="378"/>
      <c r="J25" s="178" t="str">
        <f>Electives!B30</f>
        <v>1d</v>
      </c>
      <c r="K25" s="36" t="str">
        <f>Electives!C30</f>
        <v>Make a rekenrek with two rows</v>
      </c>
      <c r="L25" s="31" t="str">
        <f>IF(Electives!E30&lt;&gt;"","E","")</f>
        <v/>
      </c>
      <c r="N25" s="371"/>
      <c r="O25" s="178">
        <f>Electives!B99</f>
        <v>2</v>
      </c>
      <c r="P25" s="36" t="str">
        <f>Electives!C99</f>
        <v>Learn about what grows in your area</v>
      </c>
      <c r="Q25" s="31" t="str">
        <f>IF(Electives!E99&lt;&gt;"","E","")</f>
        <v/>
      </c>
      <c r="R25" s="230"/>
      <c r="S25" s="226" t="str">
        <f>'Cub Awards'!B28</f>
        <v>l</v>
      </c>
      <c r="T25" s="364" t="str">
        <f>'Cub Awards'!C28</f>
        <v>Participate in outdoor worship service</v>
      </c>
      <c r="U25" s="364"/>
      <c r="V25" s="226" t="str">
        <f>IF('Cub Awards'!E28&lt;&gt;"", 'Cub Awards'!E28, "")</f>
        <v/>
      </c>
      <c r="W25" s="230"/>
      <c r="X25" s="227">
        <f>NOVA!B13</f>
        <v>4</v>
      </c>
      <c r="Y25" s="227" t="str">
        <f>NOVA!C13</f>
        <v>Visit a place where science is done</v>
      </c>
      <c r="Z25" s="227"/>
      <c r="AA25" s="227" t="str">
        <f>IF(NOVA!E13&lt;&gt;"", NOVA!E13, "")</f>
        <v/>
      </c>
      <c r="AB25" s="230"/>
      <c r="AC25" s="227" t="str">
        <f>NOVA!B72</f>
        <v>4e2</v>
      </c>
      <c r="AD25" s="227" t="str">
        <f>NOVA!C72</f>
        <v>Fill feeder with birdseed</v>
      </c>
      <c r="AE25" s="227"/>
      <c r="AF25" s="227" t="str">
        <f>IF(NOVA!E72&lt;&gt;"", NOVA!E72, "")</f>
        <v/>
      </c>
      <c r="AG25" s="230"/>
      <c r="AH25" s="227" t="str">
        <f>NOVA!B137</f>
        <v>3a1</v>
      </c>
      <c r="AI25" s="227" t="str">
        <f>NOVA!C137</f>
        <v>Make a list of the three kinds of levers</v>
      </c>
      <c r="AJ25" s="227"/>
      <c r="AK25" s="227" t="str">
        <f>IF(NOVA!E137&lt;&gt;"", NOVA!E137, "")</f>
        <v/>
      </c>
    </row>
    <row r="26" spans="1:37" ht="12.75" customHeight="1">
      <c r="A26" s="133" t="str">
        <f>Electives!B81</f>
        <v>Finding Your Way</v>
      </c>
      <c r="B26" s="31" t="str">
        <f>IF(Electives!E88&gt;0,Electives!E88," ")</f>
        <v xml:space="preserve"> </v>
      </c>
      <c r="D26" s="377"/>
      <c r="E26" s="31">
        <f>Achievements!$B30</f>
        <v>5</v>
      </c>
      <c r="F26" s="5" t="str">
        <f>Achievements!$C30</f>
        <v>Learn a song of grace</v>
      </c>
      <c r="G26" s="32" t="str">
        <f>IF(Achievements!E30&lt;&gt;"","A","")</f>
        <v/>
      </c>
      <c r="I26" s="378"/>
      <c r="J26" s="178" t="str">
        <f>Electives!B31</f>
        <v>1e</v>
      </c>
      <c r="K26" s="36" t="str">
        <f>Electives!C31</f>
        <v xml:space="preserve">Make a rain gauge </v>
      </c>
      <c r="L26" s="31" t="str">
        <f>IF(Electives!E31&lt;&gt;"","E","")</f>
        <v/>
      </c>
      <c r="N26" s="371"/>
      <c r="O26" s="178">
        <f>Electives!B100</f>
        <v>3</v>
      </c>
      <c r="P26" s="36" t="str">
        <f>Electives!C100</f>
        <v>Visit a botanical garden</v>
      </c>
      <c r="Q26" s="31" t="str">
        <f>IF(Electives!E100&lt;&gt;"","E","")</f>
        <v/>
      </c>
      <c r="R26" s="231"/>
      <c r="S26" s="226" t="str">
        <f>'Cub Awards'!B29</f>
        <v>m</v>
      </c>
      <c r="T26" s="364" t="str">
        <f>'Cub Awards'!C29</f>
        <v>Explore park</v>
      </c>
      <c r="U26" s="364"/>
      <c r="V26" s="226" t="str">
        <f>IF('Cub Awards'!E29&lt;&gt;"", 'Cub Awards'!E29, "")</f>
        <v/>
      </c>
      <c r="W26" s="231"/>
      <c r="X26" s="227" t="str">
        <f>NOVA!B14</f>
        <v>4a</v>
      </c>
      <c r="Y26" s="227" t="str">
        <f>NOVA!C14</f>
        <v>Talk to someone in charge about science</v>
      </c>
      <c r="Z26" s="227"/>
      <c r="AA26" s="227" t="str">
        <f>IF(NOVA!E14&lt;&gt;"", NOVA!E14, "")</f>
        <v/>
      </c>
      <c r="AB26" s="231"/>
      <c r="AC26" s="227" t="str">
        <f>NOVA!B73</f>
        <v>4e3</v>
      </c>
      <c r="AD26" s="227" t="str">
        <f>NOVA!C73</f>
        <v>Provide a water source</v>
      </c>
      <c r="AE26" s="227"/>
      <c r="AF26" s="227" t="str">
        <f>IF(NOVA!E73&lt;&gt;"", NOVA!E73, "")</f>
        <v/>
      </c>
      <c r="AG26" s="231"/>
      <c r="AH26" s="227" t="str">
        <f>NOVA!B138</f>
        <v>3a2</v>
      </c>
      <c r="AI26" s="227" t="str">
        <f>NOVA!C138</f>
        <v>Show how each lever work</v>
      </c>
      <c r="AJ26" s="227"/>
      <c r="AK26" s="227" t="str">
        <f>IF(NOVA!E138&lt;&gt;"", NOVA!E138, "")</f>
        <v/>
      </c>
    </row>
    <row r="27" spans="1:37" ht="13.2" customHeight="1">
      <c r="A27" s="133" t="str">
        <f>Electives!B89</f>
        <v>Germs Alive!</v>
      </c>
      <c r="B27" s="31" t="str">
        <f>IF(Electives!E96&gt;0,Electives!E96," ")</f>
        <v xml:space="preserve"> </v>
      </c>
      <c r="D27" s="377"/>
      <c r="E27" s="31">
        <f>Achievements!$B31</f>
        <v>6</v>
      </c>
      <c r="F27" s="5" t="str">
        <f>Achievements!$C31</f>
        <v>Visit a religious monument</v>
      </c>
      <c r="G27" s="32" t="str">
        <f>IF(Achievements!E31&lt;&gt;"","A","")</f>
        <v/>
      </c>
      <c r="I27" s="378"/>
      <c r="J27" s="178" t="str">
        <f>Electives!B33</f>
        <v>2a</v>
      </c>
      <c r="K27" s="36" t="str">
        <f>Electives!C33</f>
        <v>Identify 3 shapes in nature</v>
      </c>
      <c r="L27" s="31" t="str">
        <f>IF(Electives!E33&lt;&gt;"","E","")</f>
        <v/>
      </c>
      <c r="N27" s="371"/>
      <c r="O27" s="178" t="str">
        <f>Electives!B101</f>
        <v>4a</v>
      </c>
      <c r="P27" s="36" t="str">
        <f>Electives!C101</f>
        <v>Make a terrarium</v>
      </c>
      <c r="Q27" s="31" t="str">
        <f>IF(Electives!E101&lt;&gt;"","E","")</f>
        <v/>
      </c>
      <c r="R27" s="228"/>
      <c r="S27" s="226" t="str">
        <f>'Cub Awards'!B30</f>
        <v>n</v>
      </c>
      <c r="T27" s="364" t="str">
        <f>'Cub Awards'!C30</f>
        <v>Invent and play outside game</v>
      </c>
      <c r="U27" s="364"/>
      <c r="V27" s="226" t="str">
        <f>IF('Cub Awards'!E30&lt;&gt;"", 'Cub Awards'!E30, "")</f>
        <v/>
      </c>
      <c r="W27" s="228"/>
      <c r="X27" s="227" t="str">
        <f>NOVA!B15</f>
        <v>4b</v>
      </c>
      <c r="Y27" s="227" t="str">
        <f>NOVA!C15</f>
        <v>Discuss science done/used/explained</v>
      </c>
      <c r="Z27" s="227"/>
      <c r="AA27" s="227" t="str">
        <f>IF(NOVA!E15&lt;&gt;"", NOVA!E15, "")</f>
        <v/>
      </c>
      <c r="AB27" s="228"/>
      <c r="AC27" s="227" t="str">
        <f>NOVA!B74</f>
        <v>4e4</v>
      </c>
      <c r="AD27" s="227" t="str">
        <f>NOVA!C74</f>
        <v>Watch and record feeder for 2 weeks</v>
      </c>
      <c r="AE27" s="227"/>
      <c r="AF27" s="227" t="str">
        <f>IF(NOVA!E74&lt;&gt;"", NOVA!E74, "")</f>
        <v/>
      </c>
      <c r="AG27" s="228"/>
      <c r="AH27" s="227" t="str">
        <f>NOVA!B139</f>
        <v>3a3</v>
      </c>
      <c r="AI27" s="227" t="str">
        <f>NOVA!C139</f>
        <v>Show how the lever moves something</v>
      </c>
      <c r="AJ27" s="227"/>
      <c r="AK27" s="227" t="str">
        <f>IF(NOVA!E139&lt;&gt;"", NOVA!E139, "")</f>
        <v/>
      </c>
    </row>
    <row r="28" spans="1:37" ht="13.2" customHeight="1">
      <c r="A28" s="133" t="str">
        <f>Electives!B97</f>
        <v>Grow Something</v>
      </c>
      <c r="B28" s="31" t="str">
        <f>IF(Electives!E104&gt;0,Electives!E104," ")</f>
        <v/>
      </c>
      <c r="D28" s="34" t="str">
        <f>Achievements!$B33</f>
        <v>Howling at the Moon</v>
      </c>
      <c r="E28" s="34"/>
      <c r="F28" s="34"/>
      <c r="G28" s="34"/>
      <c r="I28" s="378"/>
      <c r="J28" s="178" t="str">
        <f>Electives!B34</f>
        <v>2b</v>
      </c>
      <c r="K28" s="36" t="str">
        <f>Electives!C34</f>
        <v>Identify 2 shapes in bridges</v>
      </c>
      <c r="L28" s="31" t="str">
        <f>IF(Electives!E34&lt;&gt;"","E","")</f>
        <v/>
      </c>
      <c r="N28" s="371"/>
      <c r="O28" s="178" t="str">
        <f>Electives!B102</f>
        <v>4b</v>
      </c>
      <c r="P28" s="36" t="str">
        <f>Electives!C102</f>
        <v>Grow a garden with a seed tray</v>
      </c>
      <c r="Q28" s="31" t="str">
        <f>IF(Electives!E102&lt;&gt;"","E","")</f>
        <v/>
      </c>
      <c r="R28" s="230"/>
      <c r="S28" s="229"/>
      <c r="T28" s="324" t="str">
        <f>'Cub Awards'!C32</f>
        <v>World Conservation Award</v>
      </c>
      <c r="U28" s="324"/>
      <c r="V28" s="229"/>
      <c r="W28" s="230"/>
      <c r="X28" s="227">
        <f>NOVA!B16</f>
        <v>5</v>
      </c>
      <c r="Y28" s="227" t="str">
        <f>NOVA!C16</f>
        <v>Discuss how science affects daily life</v>
      </c>
      <c r="Z28" s="227"/>
      <c r="AA28" s="227" t="str">
        <f>IF(NOVA!E16&lt;&gt;"", NOVA!E16, "")</f>
        <v/>
      </c>
      <c r="AB28" s="230"/>
      <c r="AC28" s="227" t="str">
        <f>NOVA!B75</f>
        <v>4e5</v>
      </c>
      <c r="AD28" s="227" t="str">
        <f>NOVA!C75</f>
        <v>Identify visitors</v>
      </c>
      <c r="AE28" s="227"/>
      <c r="AF28" s="227" t="str">
        <f>IF(NOVA!E75&lt;&gt;"", NOVA!E75, "")</f>
        <v/>
      </c>
      <c r="AG28" s="230"/>
      <c r="AH28" s="227" t="str">
        <f>NOVA!B140</f>
        <v>3a4</v>
      </c>
      <c r="AI28" s="227" t="str">
        <f>NOVA!C140</f>
        <v>Show the class of each lever</v>
      </c>
      <c r="AJ28" s="227"/>
      <c r="AK28" s="227" t="str">
        <f>IF(NOVA!E140&lt;&gt;"", NOVA!E140, "")</f>
        <v/>
      </c>
    </row>
    <row r="29" spans="1:37" ht="12.75" customHeight="1">
      <c r="A29" s="133" t="str">
        <f>Electives!B105</f>
        <v>Hometown Heroes</v>
      </c>
      <c r="B29" s="31" t="str">
        <f>IF(Electives!E112&gt;0,Electives!E112," ")</f>
        <v/>
      </c>
      <c r="D29" s="373" t="str">
        <f>Achievements!E33</f>
        <v>(do all)</v>
      </c>
      <c r="E29" s="32">
        <f>Achievements!$B34</f>
        <v>1</v>
      </c>
      <c r="F29" s="33" t="str">
        <f>Achievements!$C34</f>
        <v>Communicate in two ways</v>
      </c>
      <c r="G29" s="32" t="str">
        <f>IF(Achievements!E34&lt;&gt;"","A","")</f>
        <v/>
      </c>
      <c r="I29" s="378"/>
      <c r="J29" s="178" t="str">
        <f>Electives!B35</f>
        <v>2c</v>
      </c>
      <c r="K29" s="36" t="str">
        <f>Electives!C35</f>
        <v>Choose a shape and record where you see it</v>
      </c>
      <c r="L29" s="31" t="str">
        <f>IF(Electives!E35&lt;&gt;"","E","")</f>
        <v/>
      </c>
      <c r="N29" s="372"/>
      <c r="O29" s="178" t="str">
        <f>Electives!B103</f>
        <v>4c</v>
      </c>
      <c r="P29" s="36" t="str">
        <f>Electives!C103</f>
        <v>Grow a sweep potato in water</v>
      </c>
      <c r="Q29" s="31" t="str">
        <f>IF(Electives!E103&lt;&gt;"","E","")</f>
        <v/>
      </c>
      <c r="R29" s="224"/>
      <c r="S29" s="226">
        <f>'Cub Awards'!B33</f>
        <v>1</v>
      </c>
      <c r="T29" s="364" t="str">
        <f>'Cub Awards'!C33</f>
        <v>Complete Paws on the Path</v>
      </c>
      <c r="U29" s="364"/>
      <c r="V29" s="226" t="str">
        <f>IF('Cub Awards'!E33&lt;&gt;"", 'Cub Awards'!E33,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IF(NOVA!E76&lt;&gt;"", NOVA!E76, "")</f>
        <v/>
      </c>
      <c r="AG29" s="224"/>
      <c r="AH29" s="227" t="str">
        <f>NOVA!B141</f>
        <v>3a5</v>
      </c>
      <c r="AI29" s="227" t="str">
        <f>NOVA!C141</f>
        <v>Show why we use levers</v>
      </c>
      <c r="AJ29" s="227"/>
      <c r="AK29" s="227" t="str">
        <f>IF(NOVA!E141&lt;&gt;"", NOVA!E141, "")</f>
        <v/>
      </c>
    </row>
    <row r="30" spans="1:37" ht="12.75" customHeight="1">
      <c r="A30" s="133" t="str">
        <f>Electives!B113</f>
        <v>Motor Away</v>
      </c>
      <c r="B30" s="31" t="str">
        <f>IF(Electives!E118&gt;0,Electives!E118," ")</f>
        <v xml:space="preserve"> </v>
      </c>
      <c r="D30" s="374"/>
      <c r="E30" s="31">
        <f>Achievements!$B35</f>
        <v>2</v>
      </c>
      <c r="F30" s="5" t="str">
        <f>Achievements!$C35</f>
        <v>Create an original skit</v>
      </c>
      <c r="G30" s="32" t="str">
        <f>IF(Achievements!E35&lt;&gt;"","A","")</f>
        <v/>
      </c>
      <c r="I30" s="378"/>
      <c r="J30" s="178" t="str">
        <f>Electives!B37</f>
        <v>3a</v>
      </c>
      <c r="K30" s="36" t="str">
        <f>Electives!C37</f>
        <v>Count the number of colors in a package</v>
      </c>
      <c r="L30" s="31" t="str">
        <f>IF(Electives!E37&lt;&gt;"","E","")</f>
        <v/>
      </c>
      <c r="O30" s="6" t="str">
        <f>Electives!B105</f>
        <v>Hometown Heroes</v>
      </c>
      <c r="P30" s="29"/>
      <c r="R30" s="224"/>
      <c r="S30" s="226">
        <f>'Cub Awards'!B34</f>
        <v>2</v>
      </c>
      <c r="T30" s="364" t="str">
        <f>'Cub Awards'!C34</f>
        <v>Complete Grow Something</v>
      </c>
      <c r="U30" s="364"/>
      <c r="V30" s="226" t="str">
        <f>IF('Cub Awards'!E34&lt;&gt;"", 'Cub Awards'!E34, "")</f>
        <v/>
      </c>
      <c r="W30" s="224"/>
      <c r="X30" s="227" t="str">
        <f>NOVA!B19</f>
        <v>1a</v>
      </c>
      <c r="Y30" s="227" t="str">
        <f>NOVA!C19</f>
        <v>Read or watch 1 hour of Earth science content</v>
      </c>
      <c r="Z30" s="227"/>
      <c r="AA30" s="227" t="str">
        <f>IF(NOVA!E19&lt;&gt;"", NOVA!E19, "")</f>
        <v/>
      </c>
      <c r="AB30" s="224"/>
      <c r="AC30" s="227" t="str">
        <f>NOVA!B77</f>
        <v>4f</v>
      </c>
      <c r="AD30" s="227" t="str">
        <f>NOVA!C77</f>
        <v>Earn Outdoor Ethics or Conservation awards</v>
      </c>
      <c r="AE30" s="227"/>
      <c r="AF30" s="227" t="str">
        <f>IF(NOVA!E77&lt;&gt;"", NOVA!E77, "")</f>
        <v/>
      </c>
      <c r="AG30" s="224"/>
      <c r="AH30" s="227" t="str">
        <f>NOVA!B142</f>
        <v>3b</v>
      </c>
      <c r="AI30" s="227" t="str">
        <f>NOVA!C142</f>
        <v>Design ONE of the following</v>
      </c>
      <c r="AJ30" s="227"/>
      <c r="AK30" s="227" t="str">
        <f>IF(NOVA!E142&lt;&gt;"", NOVA!E142, "")</f>
        <v/>
      </c>
    </row>
    <row r="31" spans="1:37">
      <c r="A31" s="133" t="str">
        <f>Electives!B119</f>
        <v>Paws of Skill</v>
      </c>
      <c r="B31" s="31" t="str">
        <f>IF(Electives!E127&gt;0,Electives!E127," ")</f>
        <v xml:space="preserve"> </v>
      </c>
      <c r="D31" s="374"/>
      <c r="E31" s="31">
        <f>Achievements!$B36</f>
        <v>3</v>
      </c>
      <c r="F31" s="5" t="str">
        <f>Achievements!$C36</f>
        <v>Present a campfire program</v>
      </c>
      <c r="G31" s="32" t="str">
        <f>IF(Achievements!E36&lt;&gt;"","A","")</f>
        <v/>
      </c>
      <c r="I31" s="378"/>
      <c r="J31" s="178" t="str">
        <f>Electives!B38</f>
        <v>3ai</v>
      </c>
      <c r="K31" s="36" t="str">
        <f>Electives!C38</f>
        <v>Draw graph of the number of colors</v>
      </c>
      <c r="L31" s="31" t="str">
        <f>IF(Electives!E38&lt;&gt;"","E","")</f>
        <v/>
      </c>
      <c r="N31" s="366" t="str">
        <f>Electives!E105</f>
        <v>(do 1-3 and one of 4)</v>
      </c>
      <c r="O31" s="145">
        <f>Electives!B106</f>
        <v>1</v>
      </c>
      <c r="P31" s="36" t="str">
        <f>Electives!C106</f>
        <v>Talk about being a hero</v>
      </c>
      <c r="Q31" s="31" t="str">
        <f>IF(Electives!E106&lt;&gt;"","E","")</f>
        <v/>
      </c>
      <c r="R31" s="230"/>
      <c r="S31" s="226">
        <f>'Cub Awards'!B35</f>
        <v>3</v>
      </c>
      <c r="T31" s="364" t="str">
        <f>'Cub Awards'!C35</f>
        <v>Complete Spirit of the Water 1 &amp; 2</v>
      </c>
      <c r="U31" s="364"/>
      <c r="V31" s="226" t="str">
        <f>IF('Cub Awards'!E35&lt;&gt;"", 'Cub Awards'!E35, "")</f>
        <v/>
      </c>
      <c r="W31" s="230"/>
      <c r="X31" s="227" t="str">
        <f>NOVA!B20</f>
        <v>1b</v>
      </c>
      <c r="Y31" s="227" t="str">
        <f>NOVA!C20</f>
        <v>List at least two questions or ideas</v>
      </c>
      <c r="Z31" s="227"/>
      <c r="AA31" s="227" t="str">
        <f>IF(NOVA!E20&lt;&gt;"", NOVA!E20, "")</f>
        <v/>
      </c>
      <c r="AB31" s="230"/>
      <c r="AC31" s="227">
        <f>NOVA!B78</f>
        <v>5</v>
      </c>
      <c r="AD31" s="227" t="str">
        <f>NOVA!C78</f>
        <v>Visit a place to observe wildlife</v>
      </c>
      <c r="AE31" s="227"/>
      <c r="AF31" s="227" t="str">
        <f>IF(NOVA!E78&lt;&gt;"", NOVA!E78, "")</f>
        <v/>
      </c>
      <c r="AG31" s="230"/>
      <c r="AH31" s="227" t="str">
        <f>NOVA!B143</f>
        <v>3b1</v>
      </c>
      <c r="AI31" s="227" t="str">
        <f>NOVA!C143</f>
        <v>A playground fixture using a lever</v>
      </c>
      <c r="AJ31" s="227"/>
      <c r="AK31" s="227" t="str">
        <f>IF(NOVA!E143&lt;&gt;"", NOVA!E143, "")</f>
        <v/>
      </c>
    </row>
    <row r="32" spans="1:37">
      <c r="A32" s="134" t="str">
        <f>Electives!B128</f>
        <v>Spirit of the Water</v>
      </c>
      <c r="B32" s="31" t="str">
        <f>IF(Electives!E134&gt;0,Electives!E134," ")</f>
        <v xml:space="preserve"> </v>
      </c>
      <c r="D32" s="375"/>
      <c r="E32" s="31">
        <f>Achievements!$B37</f>
        <v>4</v>
      </c>
      <c r="F32" s="5" t="str">
        <f>Achievements!$C37</f>
        <v>Perform your campfire program</v>
      </c>
      <c r="G32" s="32" t="str">
        <f>IF(Achievements!E37&lt;&gt;"","A","")</f>
        <v/>
      </c>
      <c r="I32" s="378"/>
      <c r="J32" s="178" t="str">
        <f>Electives!B39</f>
        <v>3aii</v>
      </c>
      <c r="K32" s="36" t="str">
        <f>Electives!C39</f>
        <v>Determine most common color</v>
      </c>
      <c r="L32" s="31" t="str">
        <f>IF(Electives!E39&lt;&gt;"","E","")</f>
        <v/>
      </c>
      <c r="N32" s="371"/>
      <c r="O32" s="145">
        <f>Electives!B107</f>
        <v>2</v>
      </c>
      <c r="P32" s="36" t="str">
        <f>Electives!C107</f>
        <v>Visit an agency where you find heroes</v>
      </c>
      <c r="Q32" s="31" t="str">
        <f>IF(Electives!E107&lt;&gt;"","E","")</f>
        <v/>
      </c>
      <c r="R32" s="230"/>
      <c r="S32" s="226">
        <f>'Cub Awards'!B36</f>
        <v>4</v>
      </c>
      <c r="T32" s="364" t="str">
        <f>'Cub Awards'!C36</f>
        <v>Participate in conservation project</v>
      </c>
      <c r="U32" s="364"/>
      <c r="V32" s="226" t="str">
        <f>IF('Cub Awards'!E36&lt;&gt;"", 'Cub Awards'!E36, "")</f>
        <v/>
      </c>
      <c r="W32" s="230"/>
      <c r="X32" s="227" t="str">
        <f>NOVA!B21</f>
        <v>1c</v>
      </c>
      <c r="Y32" s="227" t="str">
        <f>NOVA!C21</f>
        <v>Discuss two with your counselor</v>
      </c>
      <c r="Z32" s="227"/>
      <c r="AA32" s="227" t="str">
        <f>IF(NOVA!E21&lt;&gt;"", NOVA!E21, "")</f>
        <v/>
      </c>
      <c r="AB32" s="230"/>
      <c r="AC32" s="227" t="str">
        <f>NOVA!B79</f>
        <v>5a1</v>
      </c>
      <c r="AD32" s="227" t="str">
        <f>NOVA!C79</f>
        <v>Talk about different species living there</v>
      </c>
      <c r="AE32" s="227"/>
      <c r="AF32" s="227" t="str">
        <f>IF(NOVA!E79&lt;&gt;"", NOVA!E79, "")</f>
        <v/>
      </c>
      <c r="AG32" s="230"/>
      <c r="AH32" s="227" t="str">
        <f>NOVA!B144</f>
        <v>3b2</v>
      </c>
      <c r="AI32" s="227" t="str">
        <f>NOVA!C144</f>
        <v>A game / sport using a lever</v>
      </c>
      <c r="AJ32" s="227"/>
      <c r="AK32" s="227" t="str">
        <f>IF(NOVA!E144&lt;&gt;"", NOVA!E144, "")</f>
        <v/>
      </c>
    </row>
    <row r="33" spans="1:37" ht="13.2" customHeight="1">
      <c r="D33" s="28" t="str">
        <f>Achievements!$B39</f>
        <v>Paws on the Path</v>
      </c>
      <c r="E33" s="28"/>
      <c r="F33" s="28"/>
      <c r="G33" s="28"/>
      <c r="I33" s="378"/>
      <c r="J33" s="178" t="str">
        <f>Electives!B40</f>
        <v>3aiii</v>
      </c>
      <c r="K33" s="36" t="str">
        <f>Electives!C40</f>
        <v>Compare your results</v>
      </c>
      <c r="L33" s="31" t="str">
        <f>IF(Electives!E40&lt;&gt;"","E","")</f>
        <v/>
      </c>
      <c r="N33" s="371"/>
      <c r="O33" s="145">
        <f>Electives!B108</f>
        <v>3</v>
      </c>
      <c r="P33" s="36" t="str">
        <f>Electives!C108</f>
        <v>Interview a hero</v>
      </c>
      <c r="Q33" s="31" t="str">
        <f>IF(Electives!E108&lt;&gt;"","E","")</f>
        <v/>
      </c>
      <c r="R33" s="230"/>
      <c r="W33" s="230"/>
      <c r="X33" s="227">
        <f>NOVA!B22</f>
        <v>2</v>
      </c>
      <c r="Y33" s="227" t="str">
        <f>NOVA!C22</f>
        <v>Complete an elective listed in comment</v>
      </c>
      <c r="Z33" s="227"/>
      <c r="AA33" s="227" t="str">
        <f>IF(NOVA!E22&lt;&gt;"", NOVA!E22, "")</f>
        <v/>
      </c>
      <c r="AB33" s="230"/>
      <c r="AC33" s="227" t="str">
        <f>NOVA!B80</f>
        <v>5a2</v>
      </c>
      <c r="AD33" s="227" t="str">
        <f>NOVA!C80</f>
        <v>Ask expert about what they studied</v>
      </c>
      <c r="AE33" s="227"/>
      <c r="AF33" s="227" t="str">
        <f>IF(NOVA!E80&lt;&gt;"", NOVA!E80, "")</f>
        <v/>
      </c>
      <c r="AG33" s="230"/>
      <c r="AH33" s="227" t="str">
        <f>NOVA!B145</f>
        <v>3b3</v>
      </c>
      <c r="AI33" s="227" t="str">
        <f>NOVA!C145</f>
        <v>An invention using a lever</v>
      </c>
      <c r="AJ33" s="227"/>
      <c r="AK33" s="227" t="str">
        <f>IF(NOVA!E145&lt;&gt;"", NOVA!E145, "")</f>
        <v/>
      </c>
    </row>
    <row r="34" spans="1:37" ht="12.75" customHeight="1">
      <c r="D34" s="373" t="str">
        <f>Achievements!E39</f>
        <v>(do 1-5)</v>
      </c>
      <c r="E34" s="31">
        <f>Achievements!$B40</f>
        <v>1</v>
      </c>
      <c r="F34" s="5" t="str">
        <f>Achievements!$C40</f>
        <v>Prepare for a hike</v>
      </c>
      <c r="G34" s="31" t="str">
        <f>IF(Achievements!E40&lt;&gt;"","A","")</f>
        <v/>
      </c>
      <c r="I34" s="378"/>
      <c r="J34" s="178" t="str">
        <f>Electives!B41</f>
        <v>3aiv</v>
      </c>
      <c r="K34" s="36" t="str">
        <f>Electives!C41</f>
        <v>Predict the colors in a different package</v>
      </c>
      <c r="L34" s="31" t="str">
        <f>IF(Electives!E41&lt;&gt;"","E","")</f>
        <v/>
      </c>
      <c r="N34" s="371"/>
      <c r="O34" s="145" t="str">
        <f>Electives!B109</f>
        <v>4a</v>
      </c>
      <c r="P34" s="36" t="str">
        <f>Electives!C109</f>
        <v>Honor a serviceperson with a care package</v>
      </c>
      <c r="Q34" s="31" t="str">
        <f>IF(Electives!E109&lt;&gt;"","E","")</f>
        <v/>
      </c>
      <c r="R34" s="224"/>
      <c r="W34" s="224"/>
      <c r="X34" s="227">
        <f>NOVA!B23</f>
        <v>3</v>
      </c>
      <c r="Y34" s="227" t="str">
        <f>NOVA!C23</f>
        <v>Investigate All of A, B, C, OR D</v>
      </c>
      <c r="Z34" s="227"/>
      <c r="AA34" s="227" t="str">
        <f>IF(NOVA!E23&lt;&gt;"", NOVA!E23, "")</f>
        <v/>
      </c>
      <c r="AB34" s="224"/>
      <c r="AC34" s="227" t="str">
        <f>NOVA!B81</f>
        <v>5b</v>
      </c>
      <c r="AD34" s="227" t="str">
        <f>NOVA!C81</f>
        <v>Discuss with counselor your visit</v>
      </c>
      <c r="AE34" s="227"/>
      <c r="AF34" s="227" t="str">
        <f>IF(NOVA!E81&lt;&gt;"", NOVA!E81, "")</f>
        <v/>
      </c>
      <c r="AG34" s="224"/>
      <c r="AH34" s="227" t="str">
        <f>NOVA!B146</f>
        <v>3c</v>
      </c>
      <c r="AI34" s="227" t="str">
        <f>NOVA!C146</f>
        <v>Discuss findings with counselor</v>
      </c>
      <c r="AJ34" s="227"/>
      <c r="AK34" s="227" t="str">
        <f>IF(NOVA!E146&lt;&gt;"", NOVA!E146, "")</f>
        <v/>
      </c>
    </row>
    <row r="35" spans="1:37" ht="13.2" customHeight="1">
      <c r="A35" s="105" t="s">
        <v>103</v>
      </c>
      <c r="B35" s="106"/>
      <c r="D35" s="374"/>
      <c r="E35" s="31">
        <f>Achievements!$B41</f>
        <v>2</v>
      </c>
      <c r="F35" s="5" t="str">
        <f>Achievements!$C41</f>
        <v>Tell what the buddy system is</v>
      </c>
      <c r="G35" s="31" t="str">
        <f>IF(Achievements!E41&lt;&gt;"","A","")</f>
        <v/>
      </c>
      <c r="I35" s="378"/>
      <c r="J35" s="178" t="str">
        <f>Electives!B42</f>
        <v>3av</v>
      </c>
      <c r="K35" s="36" t="str">
        <f>Electives!C42</f>
        <v>Decide if your prediction was close</v>
      </c>
      <c r="L35" s="31" t="str">
        <f>IF(Electives!E42&lt;&gt;"","E","")</f>
        <v/>
      </c>
      <c r="N35" s="371"/>
      <c r="O35" s="145" t="str">
        <f>Electives!B110</f>
        <v>4b</v>
      </c>
      <c r="P35" s="36" t="str">
        <f>Electives!C110</f>
        <v>Find out about service animals</v>
      </c>
      <c r="Q35" s="31" t="str">
        <f>IF(Electives!E110&lt;&gt;"","E","")</f>
        <v/>
      </c>
      <c r="R35" s="224"/>
      <c r="W35" s="224"/>
      <c r="X35" s="227" t="str">
        <f>NOVA!B24</f>
        <v>3a1</v>
      </c>
      <c r="Y35" s="227" t="str">
        <f>NOVA!C24</f>
        <v>How are volcanoes are formed</v>
      </c>
      <c r="Z35" s="227"/>
      <c r="AA35" s="227" t="str">
        <f>IF(NOVA!E24&lt;&gt;"", NOVA!E24, "")</f>
        <v/>
      </c>
      <c r="AB35" s="224"/>
      <c r="AC35" s="227" t="str">
        <f>NOVA!B82</f>
        <v>6a</v>
      </c>
      <c r="AD35" s="227" t="str">
        <f>NOVA!C82</f>
        <v>Discuss why wildlife is important</v>
      </c>
      <c r="AE35" s="227"/>
      <c r="AF35" s="227" t="str">
        <f>IF(NOVA!E82&lt;&gt;"", NOVA!E82, "")</f>
        <v/>
      </c>
      <c r="AG35" s="224"/>
      <c r="AH35" s="227" t="str">
        <f>NOVA!B147</f>
        <v>4a</v>
      </c>
      <c r="AI35" s="227" t="str">
        <f>NOVA!C147</f>
        <v>Visit a place that uses levers</v>
      </c>
      <c r="AJ35" s="227"/>
      <c r="AK35" s="227" t="str">
        <f>IF(NOVA!E147&lt;&gt;"", NOVA!E147, "")</f>
        <v/>
      </c>
    </row>
    <row r="36" spans="1:37" ht="12.75" customHeight="1">
      <c r="A36" s="107" t="s">
        <v>104</v>
      </c>
      <c r="B36" s="23"/>
      <c r="D36" s="374"/>
      <c r="E36" s="31">
        <f>Achievements!$B42</f>
        <v>3</v>
      </c>
      <c r="F36" s="5" t="str">
        <f>Achievements!$C42</f>
        <v>Chose appropriate clothing for a hike</v>
      </c>
      <c r="G36" s="31" t="str">
        <f>IF(Achievements!E42&lt;&gt;"","A","")</f>
        <v/>
      </c>
      <c r="I36" s="378"/>
      <c r="J36" s="178" t="str">
        <f>Electives!B43</f>
        <v>3b</v>
      </c>
      <c r="K36" s="36" t="str">
        <f>Electives!C43</f>
        <v>Measure peoples height and count steps</v>
      </c>
      <c r="L36" s="31" t="str">
        <f>IF(Electives!E43&lt;&gt;"","E","")</f>
        <v/>
      </c>
      <c r="N36" s="372"/>
      <c r="O36" s="145" t="str">
        <f>Electives!B111</f>
        <v>4c</v>
      </c>
      <c r="P36" s="36" t="str">
        <f>Electives!C111</f>
        <v>Participate in an event that celebrates heroes</v>
      </c>
      <c r="Q36" s="31" t="str">
        <f>IF(Electives!E111&lt;&gt;"","E","")</f>
        <v/>
      </c>
      <c r="R36" s="230"/>
      <c r="S36" s="365" t="s">
        <v>669</v>
      </c>
      <c r="T36" s="365"/>
      <c r="U36" s="365"/>
      <c r="V36" s="365"/>
      <c r="W36" s="230"/>
      <c r="X36" s="227" t="str">
        <f>NOVA!B25</f>
        <v>3a2</v>
      </c>
      <c r="Y36" s="227" t="str">
        <f>NOVA!C25</f>
        <v>Difference between lava and magma</v>
      </c>
      <c r="Z36" s="227"/>
      <c r="AA36" s="227" t="str">
        <f>IF(NOVA!E25&lt;&gt;"", NOVA!E25, "")</f>
        <v/>
      </c>
      <c r="AB36" s="230"/>
      <c r="AC36" s="227" t="str">
        <f>NOVA!B83</f>
        <v>6b</v>
      </c>
      <c r="AD36" s="227" t="str">
        <f>NOVA!C83</f>
        <v>Discuss why biodiversity is important</v>
      </c>
      <c r="AE36" s="227"/>
      <c r="AF36" s="227" t="str">
        <f>IF(NOVA!E83&lt;&gt;"", NOVA!E83, "")</f>
        <v/>
      </c>
      <c r="AG36" s="230"/>
      <c r="AH36" s="227" t="str">
        <f>NOVA!B148</f>
        <v>4b</v>
      </c>
      <c r="AI36" s="227" t="str">
        <f>NOVA!C148</f>
        <v>Discuss the equipment using levers</v>
      </c>
      <c r="AJ36" s="227"/>
      <c r="AK36" s="227" t="str">
        <f>IF(NOVA!E148&lt;&gt;"", NOVA!E148, "")</f>
        <v/>
      </c>
    </row>
    <row r="37" spans="1:37" ht="12.75" customHeight="1">
      <c r="A37" s="107" t="s">
        <v>114</v>
      </c>
      <c r="B37" s="23"/>
      <c r="D37" s="374"/>
      <c r="E37" s="31">
        <f>Achievements!$B43</f>
        <v>4</v>
      </c>
      <c r="F37" s="5" t="str">
        <f>Achievements!$C43</f>
        <v>Discuss how you show respect for wildlife</v>
      </c>
      <c r="G37" s="31" t="str">
        <f>IF(Achievements!E43&lt;&gt;"","A","")</f>
        <v/>
      </c>
      <c r="I37" s="378"/>
      <c r="J37" s="178" t="str">
        <f>Electives!B44</f>
        <v>3c</v>
      </c>
      <c r="K37" s="36" t="str">
        <f>Electives!C44</f>
        <v>Graph number of shots to make 5 baskets</v>
      </c>
      <c r="L37" s="31" t="str">
        <f>IF(Electives!E44&lt;&gt;"","E","")</f>
        <v/>
      </c>
      <c r="N37" s="131"/>
      <c r="O37" s="6" t="str">
        <f>Electives!B113</f>
        <v>Motor Away</v>
      </c>
      <c r="P37" s="29"/>
      <c r="R37" s="230"/>
      <c r="S37" s="365"/>
      <c r="T37" s="365"/>
      <c r="U37" s="365"/>
      <c r="V37" s="365"/>
      <c r="W37" s="230"/>
      <c r="X37" s="227" t="str">
        <f>NOVA!B26</f>
        <v>3a3</v>
      </c>
      <c r="Y37" s="227" t="str">
        <f>NOVA!C26</f>
        <v>How a volcano builds and destroys land</v>
      </c>
      <c r="Z37" s="227"/>
      <c r="AA37" s="227" t="str">
        <f>IF(NOVA!E26&lt;&gt;"", NOVA!E26, "")</f>
        <v/>
      </c>
      <c r="AB37" s="230"/>
      <c r="AC37" s="227" t="str">
        <f>NOVA!B84</f>
        <v>6c</v>
      </c>
      <c r="AD37" s="227" t="str">
        <f>NOVA!C84</f>
        <v>Discuss problems with invasive species</v>
      </c>
      <c r="AE37" s="227"/>
      <c r="AF37" s="227" t="str">
        <f>IF(NOVA!E84&lt;&gt;"", NOVA!E84, "")</f>
        <v/>
      </c>
      <c r="AG37" s="230"/>
      <c r="AH37" s="227">
        <f>NOVA!B149</f>
        <v>5</v>
      </c>
      <c r="AI37" s="227" t="str">
        <f>NOVA!C149</f>
        <v>Discuss how simple machines affect life</v>
      </c>
      <c r="AJ37" s="227"/>
      <c r="AK37" s="227" t="str">
        <f>IF(NOVA!E149&lt;&gt;"", NOVA!E149, "")</f>
        <v/>
      </c>
    </row>
    <row r="38" spans="1:37">
      <c r="A38" s="107" t="s">
        <v>105</v>
      </c>
      <c r="B38" s="23"/>
      <c r="D38" s="374"/>
      <c r="E38" s="31">
        <f>Achievements!$B44</f>
        <v>5</v>
      </c>
      <c r="F38" s="5" t="str">
        <f>Achievements!$C44</f>
        <v>Go on a 1 mile hike</v>
      </c>
      <c r="G38" s="31" t="str">
        <f>IF(Achievements!E44&lt;&gt;"","A","")</f>
        <v/>
      </c>
      <c r="I38" s="378"/>
      <c r="J38" s="178" t="str">
        <f>Electives!B46</f>
        <v>4a</v>
      </c>
      <c r="K38" s="36" t="str">
        <f>Electives!C46</f>
        <v>Use a secret code</v>
      </c>
      <c r="L38" s="31" t="str">
        <f>IF(Electives!E46&lt;&gt;"","E","")</f>
        <v/>
      </c>
      <c r="N38" s="366" t="str">
        <f>Electives!E113</f>
        <v>(do all)</v>
      </c>
      <c r="O38" s="145" t="str">
        <f>Electives!B114</f>
        <v>1a</v>
      </c>
      <c r="P38" s="36" t="str">
        <f>Electives!C114</f>
        <v>Fly three kinds of paper airplanes</v>
      </c>
      <c r="Q38" s="31" t="str">
        <f>IF(Electives!E114&lt;&gt;"","E","")</f>
        <v/>
      </c>
      <c r="R38" s="230"/>
      <c r="S38" s="22"/>
      <c r="T38" s="239" t="str">
        <f>'Shooting Sports'!C5</f>
        <v>BB Gun: Level 1</v>
      </c>
      <c r="U38" s="22"/>
      <c r="V38" s="22"/>
      <c r="W38" s="230"/>
      <c r="X38" s="227" t="str">
        <f>NOVA!B27</f>
        <v>3a4</v>
      </c>
      <c r="Y38" s="227" t="str">
        <f>NOVA!C27</f>
        <v>Build or draw a volcano model</v>
      </c>
      <c r="Z38" s="227"/>
      <c r="AA38" s="227" t="str">
        <f>IF(NOVA!E27&lt;&gt;"", NOVA!E27,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5" t="str">
        <f>Achievements!$C45</f>
        <v>Name two birds, bugs and animals</v>
      </c>
      <c r="G39" s="31" t="str">
        <f>IF(Achievements!E45&lt;&gt;"","A","")</f>
        <v/>
      </c>
      <c r="I39" s="378"/>
      <c r="J39" s="178" t="str">
        <f>Electives!B47</f>
        <v>4b</v>
      </c>
      <c r="K39" s="36" t="str">
        <f>Electives!C47</f>
        <v>Use the pig pen code</v>
      </c>
      <c r="L39" s="31" t="str">
        <f>IF(Electives!E47&lt;&gt;"","E","")</f>
        <v/>
      </c>
      <c r="N39" s="367"/>
      <c r="O39" s="145" t="str">
        <f>Electives!B115</f>
        <v>1b</v>
      </c>
      <c r="P39" s="36" t="str">
        <f>Electives!C115</f>
        <v>Make a paper airplane catapult</v>
      </c>
      <c r="Q39" s="31" t="str">
        <f>IF(Electives!E115&lt;&gt;"","E","")</f>
        <v/>
      </c>
      <c r="R39" s="230"/>
      <c r="S39" s="160">
        <f>'Shooting Sports'!B6</f>
        <v>1</v>
      </c>
      <c r="T39" s="160" t="str">
        <f>'Shooting Sports'!C6</f>
        <v>Explain what to do if you find gun</v>
      </c>
      <c r="U39" s="160"/>
      <c r="V39" s="160" t="str">
        <f>IF('Shooting Sports'!E6&lt;&gt;"", 'Shooting Sports'!E6, "")</f>
        <v/>
      </c>
      <c r="W39" s="230"/>
      <c r="X39" s="227" t="str">
        <f>NOVA!B28</f>
        <v>3a5</v>
      </c>
      <c r="Y39" s="227" t="str">
        <f>NOVA!C28</f>
        <v>Share model and what you learned</v>
      </c>
      <c r="Z39" s="227"/>
      <c r="AA39" s="227" t="str">
        <f>IF(NOVA!E28&lt;&gt;"", NOVA!E28, "")</f>
        <v/>
      </c>
      <c r="AB39" s="230"/>
      <c r="AC39" s="227" t="str">
        <f>NOVA!B87</f>
        <v>1a</v>
      </c>
      <c r="AD39" s="227" t="str">
        <f>NOVA!C87</f>
        <v>Read or watch 1 hour of space content</v>
      </c>
      <c r="AE39" s="227"/>
      <c r="AF39" s="227" t="str">
        <f>IF(NOVA!E87&lt;&gt;"", NOVA!E87, "")</f>
        <v/>
      </c>
      <c r="AG39" s="230"/>
      <c r="AH39" s="227" t="str">
        <f>NOVA!B152</f>
        <v>1a</v>
      </c>
      <c r="AI39" s="227" t="str">
        <f>NOVA!C152</f>
        <v>Read or watch 1 hour of Math content</v>
      </c>
      <c r="AJ39" s="227"/>
      <c r="AK39" s="227" t="str">
        <f>IF(NOVA!E152&lt;&gt;"", NOVA!E152, "")</f>
        <v/>
      </c>
    </row>
    <row r="40" spans="1:37" ht="13.2" customHeight="1">
      <c r="A40" s="26"/>
      <c r="B40" s="26"/>
      <c r="D40" s="375"/>
      <c r="E40" s="31">
        <f>Achievements!$B46</f>
        <v>7</v>
      </c>
      <c r="F40" s="5" t="str">
        <f>Achievements!$C46</f>
        <v>Draw a map of your area</v>
      </c>
      <c r="G40" s="31" t="str">
        <f>IF(Achievements!E46&lt;&gt;"","A","")</f>
        <v/>
      </c>
      <c r="I40" s="378"/>
      <c r="J40" s="178" t="str">
        <f>Electives!B48</f>
        <v>4c</v>
      </c>
      <c r="K40" s="36" t="str">
        <f>Electives!C48</f>
        <v>Practice using a block cipher</v>
      </c>
      <c r="L40" s="31" t="str">
        <f>IF(Electives!E48&lt;&gt;"","E","")</f>
        <v/>
      </c>
      <c r="N40" s="367"/>
      <c r="O40" s="145">
        <f>Electives!B116</f>
        <v>2</v>
      </c>
      <c r="P40" s="36" t="str">
        <f>Electives!C116</f>
        <v>Sail two different boats</v>
      </c>
      <c r="Q40" s="31" t="str">
        <f>IF(Electives!E116&lt;&gt;"","E","")</f>
        <v/>
      </c>
      <c r="R40" s="230"/>
      <c r="S40" s="160">
        <f>'Shooting Sports'!B7</f>
        <v>2</v>
      </c>
      <c r="T40" s="160" t="str">
        <f>'Shooting Sports'!C7</f>
        <v>Load, fire, secure gun and safety mech.</v>
      </c>
      <c r="U40" s="160"/>
      <c r="V40" s="160" t="str">
        <f>IF('Shooting Sports'!E7&lt;&gt;"", 'Shooting Sports'!E7, "")</f>
        <v/>
      </c>
      <c r="W40" s="230"/>
      <c r="X40" s="227" t="str">
        <f>NOVA!B29</f>
        <v>3b1</v>
      </c>
      <c r="Y40" s="227" t="str">
        <f>NOVA!C29</f>
        <v>Collect 3 to 5 common minerals</v>
      </c>
      <c r="Z40" s="227"/>
      <c r="AA40" s="227" t="str">
        <f>IF(NOVA!E29&lt;&gt;"", NOVA!E29, "")</f>
        <v/>
      </c>
      <c r="AB40" s="230"/>
      <c r="AC40" s="227" t="str">
        <f>NOVA!B88</f>
        <v>1b</v>
      </c>
      <c r="AD40" s="227" t="str">
        <f>NOVA!C88</f>
        <v>List at least two questions or ideas</v>
      </c>
      <c r="AE40" s="227"/>
      <c r="AF40" s="227" t="str">
        <f>IF(NOVA!E88&lt;&gt;"", NOVA!E88, "")</f>
        <v/>
      </c>
      <c r="AG40" s="230"/>
      <c r="AH40" s="227" t="str">
        <f>NOVA!B153</f>
        <v>1b</v>
      </c>
      <c r="AI40" s="227" t="str">
        <f>NOVA!C153</f>
        <v>List at least two questions or ideas</v>
      </c>
      <c r="AJ40" s="227"/>
      <c r="AK40" s="227" t="str">
        <f>IF(NOVA!E153&lt;&gt;"", NOVA!E153, "")</f>
        <v/>
      </c>
    </row>
    <row r="41" spans="1:37">
      <c r="D41" s="28" t="str">
        <f>Achievements!$B48</f>
        <v>Running with the Pack</v>
      </c>
      <c r="E41" s="28"/>
      <c r="F41" s="28"/>
      <c r="G41" s="28"/>
      <c r="J41" s="6" t="str">
        <f>Electives!B50</f>
        <v>Collections and Hobbies</v>
      </c>
      <c r="K41" s="1"/>
      <c r="N41" s="368"/>
      <c r="O41" s="145">
        <f>Electives!B117</f>
        <v>3</v>
      </c>
      <c r="P41" s="36" t="str">
        <f>Electives!C117</f>
        <v>Create a self propelled car</v>
      </c>
      <c r="Q41" s="31" t="str">
        <f>IF(Electives!E117&lt;&gt;"","E","")</f>
        <v/>
      </c>
      <c r="R41" s="224"/>
      <c r="S41" s="160">
        <f>'Shooting Sports'!B8</f>
        <v>3</v>
      </c>
      <c r="T41" s="160" t="str">
        <f>'Shooting Sports'!C8</f>
        <v>Demonstrate good shooting techniques</v>
      </c>
      <c r="U41" s="160"/>
      <c r="V41" s="160" t="str">
        <f>IF('Shooting Sports'!E8&lt;&gt;"", 'Shooting Sports'!E8, "")</f>
        <v/>
      </c>
      <c r="W41" s="224"/>
      <c r="X41" s="227" t="str">
        <f>NOVA!B30</f>
        <v>3b2</v>
      </c>
      <c r="Y41" s="227" t="str">
        <f>NOVA!C30</f>
        <v>Types of rock these minerals found in</v>
      </c>
      <c r="Z41" s="227"/>
      <c r="AA41" s="227" t="str">
        <f>IF(NOVA!E30&lt;&gt;"", NOVA!E30, "")</f>
        <v/>
      </c>
      <c r="AB41" s="224"/>
      <c r="AC41" s="227" t="str">
        <f>NOVA!B89</f>
        <v>1c</v>
      </c>
      <c r="AD41" s="227" t="str">
        <f>NOVA!C89</f>
        <v>Discuss two with your counselor</v>
      </c>
      <c r="AE41" s="227"/>
      <c r="AF41" s="227" t="str">
        <f>IF(NOVA!E89&lt;&gt;"", NOVA!E89, "")</f>
        <v/>
      </c>
      <c r="AG41" s="224"/>
      <c r="AH41" s="227" t="str">
        <f>NOVA!B154</f>
        <v>1c</v>
      </c>
      <c r="AI41" s="227" t="str">
        <f>NOVA!C154</f>
        <v>Discuss two with your counselor</v>
      </c>
      <c r="AJ41" s="227"/>
      <c r="AK41" s="227" t="str">
        <f>IF(NOVA!E154&lt;&gt;"", NOVA!E154, "")</f>
        <v/>
      </c>
    </row>
    <row r="42" spans="1:37" ht="12.75" customHeight="1">
      <c r="D42" s="373" t="str">
        <f>Achievements!E48</f>
        <v>(do all)</v>
      </c>
      <c r="E42" s="35">
        <f>Achievements!$B49</f>
        <v>1</v>
      </c>
      <c r="F42" s="5" t="str">
        <f>Achievements!$C49</f>
        <v>Play catch</v>
      </c>
      <c r="G42" s="31" t="str">
        <f>IF(Achievements!E49&lt;&gt;"","A","")</f>
        <v/>
      </c>
      <c r="I42" s="366" t="str">
        <f>Electives!E50</f>
        <v>(do 1, 2, one of 3, one of 4)</v>
      </c>
      <c r="J42" s="145">
        <f>Electives!B51</f>
        <v>1</v>
      </c>
      <c r="K42" s="36" t="str">
        <f>Electives!C51</f>
        <v>Collect 10 items</v>
      </c>
      <c r="L42" s="31" t="str">
        <f>IF(Electives!E51&lt;&gt;"","E","")</f>
        <v/>
      </c>
      <c r="O42" s="6" t="str">
        <f>Electives!B119</f>
        <v>Paws of Skill</v>
      </c>
      <c r="P42" s="29"/>
      <c r="R42" s="104"/>
      <c r="S42" s="160">
        <f>'Shooting Sports'!B9</f>
        <v>4</v>
      </c>
      <c r="T42" s="160" t="str">
        <f>'Shooting Sports'!C9</f>
        <v>Show how to put away and store gun</v>
      </c>
      <c r="U42" s="160"/>
      <c r="V42" s="160" t="str">
        <f>IF('Shooting Sports'!E9&lt;&gt;"", 'Shooting Sports'!E9, "")</f>
        <v/>
      </c>
      <c r="W42" s="104"/>
      <c r="X42" s="227" t="str">
        <f>NOVA!B31</f>
        <v>3b3</v>
      </c>
      <c r="Y42" s="227" t="str">
        <f>NOVA!C31</f>
        <v>Explain difference of rock types</v>
      </c>
      <c r="Z42" s="227"/>
      <c r="AA42" s="227" t="str">
        <f>IF(NOVA!E31&lt;&gt;"", NOVA!E31, "")</f>
        <v/>
      </c>
      <c r="AB42" s="104"/>
      <c r="AC42" s="227">
        <f>NOVA!B90</f>
        <v>2</v>
      </c>
      <c r="AD42" s="227" t="str">
        <f>NOVA!C90</f>
        <v>Complete an elective listed in comment</v>
      </c>
      <c r="AE42" s="227"/>
      <c r="AF42" s="227" t="str">
        <f>IF(NOVA!E90&lt;&gt;"", NOVA!E90, "")</f>
        <v/>
      </c>
      <c r="AG42" s="104"/>
      <c r="AH42" s="227">
        <f>NOVA!B155</f>
        <v>2</v>
      </c>
      <c r="AI42" s="227" t="str">
        <f>NOVA!C155</f>
        <v>Complete the Code of the Wolf adventure</v>
      </c>
      <c r="AJ42" s="227"/>
      <c r="AK42" s="227" t="str">
        <f>IF(NOVA!E155&lt;&gt;"", NOVA!E155, "")</f>
        <v/>
      </c>
    </row>
    <row r="43" spans="1:37" ht="12.75" customHeight="1">
      <c r="D43" s="374"/>
      <c r="E43" s="35">
        <f>Achievements!$B50</f>
        <v>2</v>
      </c>
      <c r="F43" s="5" t="str">
        <f>Achievements!$C50</f>
        <v>Practice your balance</v>
      </c>
      <c r="G43" s="31" t="str">
        <f>IF(Achievements!E50&lt;&gt;"","A","")</f>
        <v/>
      </c>
      <c r="I43" s="371"/>
      <c r="J43" s="178">
        <f>Electives!B52</f>
        <v>2</v>
      </c>
      <c r="K43" s="36" t="str">
        <f>Electives!C52</f>
        <v>Share your collection</v>
      </c>
      <c r="L43" s="31" t="str">
        <f>IF(Electives!E52&lt;&gt;"","E","")</f>
        <v/>
      </c>
      <c r="N43" s="366" t="str">
        <f>Electives!E119</f>
        <v>(do 1-4)</v>
      </c>
      <c r="O43" s="145">
        <f>Electives!B120</f>
        <v>1</v>
      </c>
      <c r="P43" s="36" t="str">
        <f>Electives!C120</f>
        <v>Learn about being physically fit</v>
      </c>
      <c r="Q43" s="31" t="str">
        <f>IF(Electives!E120&lt;&gt;"","E","")</f>
        <v/>
      </c>
      <c r="R43" s="228"/>
      <c r="S43" s="3"/>
      <c r="T43" s="239" t="str">
        <f>'Shooting Sports'!C11</f>
        <v>BB Gun: Level 2</v>
      </c>
      <c r="U43" s="3"/>
      <c r="V43" s="3"/>
      <c r="W43" s="228"/>
      <c r="X43" s="227" t="str">
        <f>NOVA!B32</f>
        <v>3b4</v>
      </c>
      <c r="Y43" s="227" t="str">
        <f>NOVA!C32</f>
        <v>Share collection and what you learned</v>
      </c>
      <c r="Z43" s="227"/>
      <c r="AA43" s="227" t="str">
        <f>IF(NOVA!E32&lt;&gt;"", NOVA!E32, "")</f>
        <v/>
      </c>
      <c r="AB43" s="228"/>
      <c r="AC43" s="227">
        <f>NOVA!B91</f>
        <v>3</v>
      </c>
      <c r="AD43" s="227" t="str">
        <f>NOVA!C91</f>
        <v>Do TWO from A-F</v>
      </c>
      <c r="AE43" s="227"/>
      <c r="AF43" s="227" t="str">
        <f>IF(NOVA!E91&lt;&gt;"", NOVA!E91, "")</f>
        <v/>
      </c>
      <c r="AG43" s="228"/>
      <c r="AH43" s="227">
        <f>NOVA!B156</f>
        <v>3</v>
      </c>
      <c r="AI43" s="227" t="str">
        <f>NOVA!C156</f>
        <v>Do TWO of A, B or C</v>
      </c>
      <c r="AJ43" s="227"/>
      <c r="AK43" s="227" t="str">
        <f>IF(NOVA!E156&lt;&gt;"", NOVA!E156, "")</f>
        <v/>
      </c>
    </row>
    <row r="44" spans="1:37" ht="13.2" customHeight="1">
      <c r="D44" s="374"/>
      <c r="E44" s="35">
        <f>Achievements!$B51</f>
        <v>3</v>
      </c>
      <c r="F44" s="5" t="str">
        <f>Achievements!$C51</f>
        <v>Practice your flexibility</v>
      </c>
      <c r="G44" s="31" t="str">
        <f>IF(Achievements!E51&lt;&gt;"","A","")</f>
        <v/>
      </c>
      <c r="I44" s="371"/>
      <c r="J44" s="178" t="str">
        <f>Electives!B53</f>
        <v>3a</v>
      </c>
      <c r="K44" s="36" t="str">
        <f>Electives!C53</f>
        <v>Visit a museum displaying collections</v>
      </c>
      <c r="L44" s="31" t="str">
        <f>IF(Electives!E53&lt;&gt;"","E","")</f>
        <v/>
      </c>
      <c r="N44" s="367"/>
      <c r="O44" s="145">
        <f>Electives!B121</f>
        <v>2</v>
      </c>
      <c r="P44" s="36" t="str">
        <f>Electives!C121</f>
        <v>Talk about properly warming up</v>
      </c>
      <c r="Q44" s="31" t="str">
        <f>IF(Electives!E121&lt;&gt;"","E","")</f>
        <v/>
      </c>
      <c r="R44" s="228"/>
      <c r="S44" s="160">
        <f>'Shooting Sports'!B12</f>
        <v>1</v>
      </c>
      <c r="T44" s="160" t="str">
        <f>'Shooting Sports'!C12</f>
        <v>Earn the Level 1 Emblem for BB Gun</v>
      </c>
      <c r="U44" s="160"/>
      <c r="V44" s="160" t="str">
        <f>IF('Shooting Sports'!E12&lt;&gt;"", 'Shooting Sports'!E12, "")</f>
        <v/>
      </c>
      <c r="W44" s="228"/>
      <c r="X44" s="227" t="str">
        <f>NOVA!B33</f>
        <v>3c1</v>
      </c>
      <c r="Y44" s="227" t="str">
        <f>NOVA!C33</f>
        <v>Use 4 ways to monitor / predict weather</v>
      </c>
      <c r="Z44" s="227"/>
      <c r="AA44" s="227" t="str">
        <f>IF(NOVA!E33&lt;&gt;"", NOVA!E33, "")</f>
        <v/>
      </c>
      <c r="AB44" s="228"/>
      <c r="AC44" s="227" t="str">
        <f>NOVA!B92</f>
        <v>3a1</v>
      </c>
      <c r="AD44" s="227" t="str">
        <f>NOVA!C92</f>
        <v>Watch the stars</v>
      </c>
      <c r="AE44" s="227"/>
      <c r="AF44" s="227" t="str">
        <f>IF(NOVA!E92&lt;&gt;"", NOVA!E92, "")</f>
        <v/>
      </c>
      <c r="AG44" s="228"/>
      <c r="AH44" s="227" t="str">
        <f>NOVA!B157</f>
        <v>3a</v>
      </c>
      <c r="AI44" s="227" t="str">
        <f>NOVA!C157</f>
        <v>Choose 2 and calculate your weight there</v>
      </c>
      <c r="AJ44" s="227"/>
      <c r="AK44" s="227" t="str">
        <f>IF(NOVA!E157&lt;&gt;"", NOVA!E157, "")</f>
        <v/>
      </c>
    </row>
    <row r="45" spans="1:37">
      <c r="D45" s="374"/>
      <c r="E45" s="35">
        <f>Achievements!$B52</f>
        <v>4</v>
      </c>
      <c r="F45" s="5" t="str">
        <f>Achievements!$C52</f>
        <v>Play a sport with your den or family</v>
      </c>
      <c r="G45" s="31" t="str">
        <f>IF(Achievements!E52&lt;&gt;"","A","")</f>
        <v/>
      </c>
      <c r="I45" s="371"/>
      <c r="J45" s="178" t="str">
        <f>Electives!B54</f>
        <v>3b</v>
      </c>
      <c r="K45" s="36" t="str">
        <f>Electives!C54</f>
        <v>Watch a show about collecing</v>
      </c>
      <c r="L45" s="31" t="str">
        <f>IF(Electives!E54&lt;&gt;"","E","")</f>
        <v/>
      </c>
      <c r="N45" s="367"/>
      <c r="O45" s="145">
        <f>Electives!B122</f>
        <v>3</v>
      </c>
      <c r="P45" s="36" t="str">
        <f>Electives!C122</f>
        <v>Practice two physical fitness skills</v>
      </c>
      <c r="Q45" s="31" t="str">
        <f>IF(Electives!E122&lt;&gt;"","E","")</f>
        <v/>
      </c>
      <c r="R45" s="228"/>
      <c r="S45" s="160" t="str">
        <f>'Shooting Sports'!B13</f>
        <v>S1</v>
      </c>
      <c r="T45" s="160" t="str">
        <f>'Shooting Sports'!C13</f>
        <v>Demonstrate one shooting position</v>
      </c>
      <c r="U45" s="160"/>
      <c r="V45" s="160" t="str">
        <f>IF('Shooting Sports'!E13&lt;&gt;"", 'Shooting Sports'!E13, "")</f>
        <v/>
      </c>
      <c r="W45" s="228"/>
      <c r="X45" s="227" t="str">
        <f>NOVA!B34</f>
        <v>3c2</v>
      </c>
      <c r="Y45" s="227" t="str">
        <f>NOVA!C34</f>
        <v>Analyze predictions for a week</v>
      </c>
      <c r="Z45" s="227"/>
      <c r="AA45" s="227" t="str">
        <f>IF(NOVA!E34&lt;&gt;"", NOVA!E34, "")</f>
        <v/>
      </c>
      <c r="AB45" s="228"/>
      <c r="AC45" s="227" t="str">
        <f>NOVA!B93</f>
        <v>3a2</v>
      </c>
      <c r="AD45" s="227" t="str">
        <f>NOVA!C93</f>
        <v>Find and draw 5 constellations</v>
      </c>
      <c r="AE45" s="227"/>
      <c r="AF45" s="227" t="str">
        <f>IF(NOVA!E93&lt;&gt;"", NOVA!E93, "")</f>
        <v/>
      </c>
      <c r="AG45" s="228"/>
      <c r="AH45" s="227" t="str">
        <f>NOVA!B158</f>
        <v>3a1</v>
      </c>
      <c r="AI45" s="227" t="str">
        <f>NOVA!C158</f>
        <v>On the sun or moon</v>
      </c>
      <c r="AJ45" s="227"/>
      <c r="AK45" s="227" t="str">
        <f>IF(NOVA!E158&lt;&gt;"", NOVA!E158, "")</f>
        <v/>
      </c>
    </row>
    <row r="46" spans="1:37">
      <c r="D46" s="374"/>
      <c r="E46" s="35">
        <f>Achievements!$B53</f>
        <v>5</v>
      </c>
      <c r="F46" s="5" t="str">
        <f>Achievements!$C53</f>
        <v>Do two animal walks</v>
      </c>
      <c r="G46" s="31" t="str">
        <f>IF(Achievements!E53&lt;&gt;"","A","")</f>
        <v/>
      </c>
      <c r="I46" s="371"/>
      <c r="J46" s="178" t="str">
        <f>Electives!B55</f>
        <v>4a</v>
      </c>
      <c r="K46" s="36" t="str">
        <f>Electives!C55</f>
        <v>Collect 10 autographs</v>
      </c>
      <c r="L46" s="31" t="str">
        <f>IF(Electives!E55&lt;&gt;"","E","")</f>
        <v/>
      </c>
      <c r="N46" s="367"/>
      <c r="O46" s="145">
        <f>Electives!B123</f>
        <v>4</v>
      </c>
      <c r="P46" s="36" t="str">
        <f>Electives!C123</f>
        <v>Play a team sport for 30 min</v>
      </c>
      <c r="Q46" s="31" t="str">
        <f>IF(Electives!E123&lt;&gt;"","E","")</f>
        <v/>
      </c>
      <c r="R46" s="228"/>
      <c r="S46" s="160" t="str">
        <f>'Shooting Sports'!B14</f>
        <v>S2</v>
      </c>
      <c r="T46" s="160" t="str">
        <f>'Shooting Sports'!C14</f>
        <v>Fire 5 BBs in 3 volleys at the Cub target</v>
      </c>
      <c r="U46" s="160"/>
      <c r="V46" s="160" t="str">
        <f>IF('Shooting Sports'!E14&lt;&gt;"", 'Shooting Sports'!E14, "")</f>
        <v/>
      </c>
      <c r="W46" s="228"/>
      <c r="X46" s="227" t="str">
        <f>NOVA!B35</f>
        <v>3c3</v>
      </c>
      <c r="Y46" s="227" t="str">
        <f>NOVA!C35</f>
        <v>Discuss work with counselor</v>
      </c>
      <c r="Z46" s="227"/>
      <c r="AA46" s="227" t="str">
        <f>IF(NOVA!E35&lt;&gt;"", NOVA!E35, "")</f>
        <v/>
      </c>
      <c r="AB46" s="228"/>
      <c r="AC46" s="227" t="str">
        <f>NOVA!B94</f>
        <v>3a3</v>
      </c>
      <c r="AD46" s="227" t="str">
        <f>NOVA!C94</f>
        <v>Discuss with counselor</v>
      </c>
      <c r="AE46" s="227"/>
      <c r="AF46" s="227" t="str">
        <f>IF(NOVA!E94&lt;&gt;"", NOVA!E94, "")</f>
        <v/>
      </c>
      <c r="AG46" s="228"/>
      <c r="AH46" s="227" t="str">
        <f>NOVA!B159</f>
        <v>3a2</v>
      </c>
      <c r="AI46" s="227" t="str">
        <f>NOVA!C159</f>
        <v>On Jupiter or Pluto</v>
      </c>
      <c r="AJ46" s="227"/>
      <c r="AK46" s="227" t="str">
        <f>IF(NOVA!E159&lt;&gt;"", NOVA!E159, "")</f>
        <v/>
      </c>
    </row>
    <row r="47" spans="1:37" ht="13.2" customHeight="1">
      <c r="D47" s="375"/>
      <c r="E47" s="31">
        <f>Achievements!$B54</f>
        <v>6</v>
      </c>
      <c r="F47" s="5" t="str">
        <f>Achievements!$C54</f>
        <v>Demonstrate healthy eating</v>
      </c>
      <c r="G47" s="31" t="str">
        <f>IF(Achievements!E54&lt;&gt;"","A","")</f>
        <v/>
      </c>
      <c r="I47" s="372"/>
      <c r="J47" s="178" t="str">
        <f>Electives!B56</f>
        <v>4b</v>
      </c>
      <c r="K47" s="36" t="str">
        <f>Electives!C56</f>
        <v>Write a famous person for an autograph</v>
      </c>
      <c r="L47" s="31" t="str">
        <f>IF(Electives!E56&lt;&gt;"","E","")</f>
        <v/>
      </c>
      <c r="N47" s="367"/>
      <c r="O47" s="145">
        <f>Electives!B124</f>
        <v>5</v>
      </c>
      <c r="P47" s="36" t="str">
        <f>Electives!C124</f>
        <v>Talk about sportsmanship</v>
      </c>
      <c r="Q47" s="31" t="str">
        <f>IF(Electives!E124&lt;&gt;"","E","")</f>
        <v/>
      </c>
      <c r="R47" s="228"/>
      <c r="S47" s="160" t="str">
        <f>'Shooting Sports'!B15</f>
        <v>S3</v>
      </c>
      <c r="T47" s="160" t="str">
        <f>'Shooting Sports'!C15</f>
        <v>Demonstrate/Explain range commands</v>
      </c>
      <c r="U47" s="160"/>
      <c r="V47" s="160" t="str">
        <f>IF('Shooting Sports'!E15&lt;&gt;"", 'Shooting Sports'!E15, "")</f>
        <v/>
      </c>
      <c r="W47" s="228"/>
      <c r="X47" s="227" t="str">
        <f>NOVA!B36</f>
        <v>3d</v>
      </c>
      <c r="Y47" s="227" t="str">
        <f>NOVA!C36</f>
        <v>Choose 2 habitats and complete activity</v>
      </c>
      <c r="Z47" s="227"/>
      <c r="AA47" s="227" t="str">
        <f>IF(NOVA!E36&lt;&gt;"", NOVA!E36, "")</f>
        <v/>
      </c>
      <c r="AB47" s="228"/>
      <c r="AC47" s="227" t="str">
        <f>NOVA!B95</f>
        <v>3b1</v>
      </c>
      <c r="AD47" s="227" t="str">
        <f>NOVA!C95</f>
        <v>Explain revolution, orbit and rotation</v>
      </c>
      <c r="AE47" s="227"/>
      <c r="AF47" s="227" t="str">
        <f>IF(NOVA!E95&lt;&gt;"", NOVA!E95, "")</f>
        <v/>
      </c>
      <c r="AG47" s="228"/>
      <c r="AH47" s="227" t="str">
        <f>NOVA!B160</f>
        <v>3a3</v>
      </c>
      <c r="AI47" s="227" t="str">
        <f>NOVA!C160</f>
        <v>On a planet of your choice</v>
      </c>
      <c r="AJ47" s="227"/>
      <c r="AK47" s="227" t="str">
        <f>IF(NOVA!E160&lt;&gt;"", NOVA!E160, "")</f>
        <v/>
      </c>
    </row>
    <row r="48" spans="1:37" ht="12.75" customHeight="1">
      <c r="I48" s="131"/>
      <c r="J48" s="6" t="str">
        <f>Electives!B58</f>
        <v>Cubs Who Care</v>
      </c>
      <c r="K48" s="29"/>
      <c r="N48" s="367"/>
      <c r="O48" s="145">
        <f>Electives!B125</f>
        <v>6</v>
      </c>
      <c r="P48" s="36" t="str">
        <f>Electives!C125</f>
        <v>Visit a sporting event</v>
      </c>
      <c r="Q48" s="31" t="str">
        <f>IF(Electives!E125&lt;&gt;"","E","")</f>
        <v/>
      </c>
      <c r="R48" s="228"/>
      <c r="S48" s="160" t="str">
        <f>'Shooting Sports'!B16</f>
        <v>S4</v>
      </c>
      <c r="T48" s="160" t="str">
        <f>'Shooting Sports'!C16</f>
        <v>5 facts about BB gun history</v>
      </c>
      <c r="U48" s="160"/>
      <c r="V48" s="160" t="str">
        <f>IF('Shooting Sports'!E16&lt;&gt;"", 'Shooting Sports'!E16, "")</f>
        <v/>
      </c>
      <c r="W48" s="228"/>
      <c r="X48" s="227" t="str">
        <f>NOVA!B37</f>
        <v>3d1</v>
      </c>
      <c r="Y48" s="227" t="str">
        <f>NOVA!C37</f>
        <v>Prairie</v>
      </c>
      <c r="Z48" s="227"/>
      <c r="AA48" s="227" t="str">
        <f>IF(NOVA!E37&lt;&gt;"", NOVA!E37, "")</f>
        <v/>
      </c>
      <c r="AB48" s="228"/>
      <c r="AC48" s="227" t="str">
        <f>NOVA!B96</f>
        <v>3b2</v>
      </c>
      <c r="AD48" s="227" t="str">
        <f>NOVA!C96</f>
        <v>Compare 3 planets to the Earth</v>
      </c>
      <c r="AE48" s="227"/>
      <c r="AF48" s="227" t="str">
        <f>IF(NOVA!E96&lt;&gt;"", NOVA!E96, "")</f>
        <v/>
      </c>
      <c r="AG48" s="228"/>
      <c r="AH48" s="227" t="str">
        <f>NOVA!B161</f>
        <v>3b</v>
      </c>
      <c r="AI48" s="227" t="str">
        <f>NOVA!C161</f>
        <v>Choose one and calculate its height</v>
      </c>
      <c r="AJ48" s="227"/>
      <c r="AK48" s="227" t="str">
        <f>IF(NOVA!E161&lt;&gt;"", NOVA!E161, "")</f>
        <v/>
      </c>
    </row>
    <row r="49" spans="5:37" ht="12.75" customHeight="1">
      <c r="E49" s="30"/>
      <c r="F49" s="45"/>
      <c r="G49" s="3"/>
      <c r="I49" s="378" t="str">
        <f>Electives!E58</f>
        <v>(do four)</v>
      </c>
      <c r="J49" s="219">
        <f>Electives!B59</f>
        <v>1</v>
      </c>
      <c r="K49" s="36" t="str">
        <f>Electives!C59</f>
        <v>Try using a wheelchair or crutches</v>
      </c>
      <c r="L49" s="31" t="str">
        <f>IF(Electives!E59&lt;&gt;"","E","")</f>
        <v/>
      </c>
      <c r="N49" s="368"/>
      <c r="O49" s="145">
        <f>Electives!B126</f>
        <v>7</v>
      </c>
      <c r="P49" s="36" t="str">
        <f>Electives!C126</f>
        <v>Make an obstacle course</v>
      </c>
      <c r="Q49" s="31" t="str">
        <f>IF(Electives!E126&lt;&gt;"","E","")</f>
        <v/>
      </c>
      <c r="R49" s="228"/>
      <c r="S49" s="3"/>
      <c r="T49" s="239" t="str">
        <f>'Shooting Sports'!C18</f>
        <v>Archery: Level 1</v>
      </c>
      <c r="U49" s="3"/>
      <c r="V49" s="3"/>
      <c r="W49" s="228"/>
      <c r="X49" s="227" t="str">
        <f>NOVA!B38</f>
        <v>3d2</v>
      </c>
      <c r="Y49" s="227" t="str">
        <f>NOVA!C38</f>
        <v>Temperate forest</v>
      </c>
      <c r="Z49" s="227"/>
      <c r="AA49" s="227" t="str">
        <f>IF(NOVA!E38&lt;&gt;"", NOVA!E38, "")</f>
        <v/>
      </c>
      <c r="AB49" s="228"/>
      <c r="AC49" s="227" t="str">
        <f>NOVA!B97</f>
        <v>3b3</v>
      </c>
      <c r="AD49" s="227" t="str">
        <f>NOVA!C97</f>
        <v>Discuss with counselor</v>
      </c>
      <c r="AE49" s="227"/>
      <c r="AF49" s="227" t="str">
        <f>IF(NOVA!E97&lt;&gt;"", NOVA!E97, "")</f>
        <v/>
      </c>
      <c r="AG49" s="228"/>
      <c r="AH49" s="227" t="str">
        <f>NOVA!B162</f>
        <v>3b1</v>
      </c>
      <c r="AI49" s="227" t="str">
        <f>NOVA!C162</f>
        <v>A tree</v>
      </c>
      <c r="AJ49" s="227"/>
      <c r="AK49" s="227" t="str">
        <f>IF(NOVA!E162&lt;&gt;"", NOVA!E162, "")</f>
        <v/>
      </c>
    </row>
    <row r="50" spans="5:37">
      <c r="E50" s="30"/>
      <c r="F50" s="3"/>
      <c r="G50" s="3"/>
      <c r="I50" s="378"/>
      <c r="J50" s="219">
        <f>Electives!B60</f>
        <v>2</v>
      </c>
      <c r="K50" s="36" t="str">
        <f>Electives!C60</f>
        <v>Learn about handicapped sports</v>
      </c>
      <c r="L50" s="31" t="str">
        <f>IF(Electives!E60&lt;&gt;"","E","")</f>
        <v/>
      </c>
      <c r="O50" s="6" t="str">
        <f>Electives!B128</f>
        <v>Spirit of the Water</v>
      </c>
      <c r="P50" s="29"/>
      <c r="R50" s="224"/>
      <c r="S50" s="160">
        <f>'Shooting Sports'!B19</f>
        <v>1</v>
      </c>
      <c r="T50" s="160" t="str">
        <f>'Shooting Sports'!C19</f>
        <v>Follow archery range rules and whistles</v>
      </c>
      <c r="U50" s="160"/>
      <c r="V50" s="160" t="str">
        <f>IF('Shooting Sports'!E19&lt;&gt;"", 'Shooting Sports'!E19, "")</f>
        <v/>
      </c>
      <c r="W50" s="224"/>
      <c r="X50" s="227" t="str">
        <f>NOVA!B39</f>
        <v>3d3</v>
      </c>
      <c r="Y50" s="227" t="str">
        <f>NOVA!C39</f>
        <v>Aquatic ecosystem</v>
      </c>
      <c r="Z50" s="227"/>
      <c r="AA50" s="227" t="str">
        <f>IF(NOVA!E39&lt;&gt;"", NOVA!E39, "")</f>
        <v/>
      </c>
      <c r="AB50" s="224"/>
      <c r="AC50" s="227" t="str">
        <f>NOVA!B98</f>
        <v>3c1</v>
      </c>
      <c r="AD50" s="227" t="str">
        <f>NOVA!C98</f>
        <v>Design a rover and tell what it collects</v>
      </c>
      <c r="AE50" s="227"/>
      <c r="AF50" s="227" t="str">
        <f>IF(NOVA!E98&lt;&gt;"", NOVA!E98, "")</f>
        <v/>
      </c>
      <c r="AG50" s="224"/>
      <c r="AH50" s="227" t="str">
        <f>NOVA!B163</f>
        <v>3b2</v>
      </c>
      <c r="AI50" s="227" t="str">
        <f>NOVA!C163</f>
        <v>Your house</v>
      </c>
      <c r="AJ50" s="227"/>
      <c r="AK50" s="227" t="str">
        <f>IF(NOVA!E163&lt;&gt;"", NOVA!E163, "")</f>
        <v/>
      </c>
    </row>
    <row r="51" spans="5:37" ht="13.2" customHeight="1">
      <c r="E51" s="30"/>
      <c r="F51" s="3"/>
      <c r="G51" s="3"/>
      <c r="I51" s="378"/>
      <c r="J51" s="219">
        <f>Electives!B61</f>
        <v>3</v>
      </c>
      <c r="K51" s="36" t="str">
        <f>Electives!C61</f>
        <v>Learn about "invisible" disabilities</v>
      </c>
      <c r="L51" s="31" t="str">
        <f>IF(Electives!E61&lt;&gt;"","E","")</f>
        <v/>
      </c>
      <c r="N51" s="378" t="str">
        <f>Electives!E128</f>
        <v>(do all)</v>
      </c>
      <c r="O51" s="145">
        <f>Electives!B129</f>
        <v>1</v>
      </c>
      <c r="P51" s="36" t="str">
        <f>Electives!C129</f>
        <v>Demonstrate how water can be polluted</v>
      </c>
      <c r="Q51" s="31" t="str">
        <f>IF(Electives!E129&lt;&gt;"","E","")</f>
        <v/>
      </c>
      <c r="R51" s="104"/>
      <c r="S51" s="160">
        <f>'Shooting Sports'!B20</f>
        <v>2</v>
      </c>
      <c r="T51" s="160" t="str">
        <f>'Shooting Sports'!C20</f>
        <v>Identify recurve and compound bow</v>
      </c>
      <c r="U51" s="160"/>
      <c r="V51" s="160" t="str">
        <f>IF('Shooting Sports'!E20&lt;&gt;"", 'Shooting Sports'!E20, "")</f>
        <v/>
      </c>
      <c r="W51" s="104"/>
      <c r="X51" s="227" t="str">
        <f>NOVA!B40</f>
        <v>3d4</v>
      </c>
      <c r="Y51" s="227" t="str">
        <f>NOVA!C40</f>
        <v>Temperate / Subtropical rain forest</v>
      </c>
      <c r="Z51" s="227"/>
      <c r="AA51" s="227" t="str">
        <f>IF(NOVA!E40&lt;&gt;"", NOVA!E40, "")</f>
        <v/>
      </c>
      <c r="AB51" s="104"/>
      <c r="AC51" s="227" t="str">
        <f>NOVA!B99</f>
        <v>3c2</v>
      </c>
      <c r="AD51" s="227" t="str">
        <f>NOVA!C99</f>
        <v>How would rover work</v>
      </c>
      <c r="AE51" s="227"/>
      <c r="AF51" s="227" t="str">
        <f>IF(NOVA!E99&lt;&gt;"", NOVA!E99, "")</f>
        <v/>
      </c>
      <c r="AG51" s="104"/>
      <c r="AH51" s="227" t="str">
        <f>NOVA!B164</f>
        <v>3b3</v>
      </c>
      <c r="AI51" s="227" t="str">
        <f>NOVA!C164</f>
        <v>A building of your choice</v>
      </c>
      <c r="AJ51" s="227"/>
      <c r="AK51" s="227" t="str">
        <f>IF(NOVA!E164&lt;&gt;"", NOVA!E164, "")</f>
        <v/>
      </c>
    </row>
    <row r="52" spans="5:37">
      <c r="E52" s="30"/>
      <c r="F52" s="3"/>
      <c r="G52" s="3"/>
      <c r="I52" s="378"/>
      <c r="J52" s="219">
        <f>Electives!B62</f>
        <v>4</v>
      </c>
      <c r="K52" s="36" t="str">
        <f>Electives!C62</f>
        <v>Do 3 of the following wearing gloves</v>
      </c>
      <c r="L52" s="31" t="str">
        <f>IF(Electives!E62&lt;&gt;"","E","")</f>
        <v/>
      </c>
      <c r="N52" s="378"/>
      <c r="O52" s="178">
        <f>Electives!B130</f>
        <v>2</v>
      </c>
      <c r="P52" s="36" t="str">
        <f>Electives!C130</f>
        <v>Help conserve water</v>
      </c>
      <c r="Q52" s="31" t="str">
        <f>IF(Electives!E130&lt;&gt;"","E","")</f>
        <v/>
      </c>
      <c r="R52" s="232"/>
      <c r="S52" s="160">
        <f>'Shooting Sports'!B21</f>
        <v>3</v>
      </c>
      <c r="T52" s="160" t="str">
        <f>'Shooting Sports'!C21</f>
        <v>Demonstrate arm/finger guards &amp; quiver</v>
      </c>
      <c r="U52" s="160"/>
      <c r="V52" s="160" t="str">
        <f>IF('Shooting Sports'!E21&lt;&gt;"", 'Shooting Sports'!E21, "")</f>
        <v/>
      </c>
      <c r="W52" s="232"/>
      <c r="X52" s="227" t="str">
        <f>NOVA!B41</f>
        <v>3d5</v>
      </c>
      <c r="Y52" s="227" t="str">
        <f>NOVA!C41</f>
        <v>Desert</v>
      </c>
      <c r="Z52" s="227"/>
      <c r="AA52" s="227" t="str">
        <f>IF(NOVA!E41&lt;&gt;"", NOVA!E41, "")</f>
        <v/>
      </c>
      <c r="AB52" s="232"/>
      <c r="AC52" s="227" t="str">
        <f>NOVA!B100</f>
        <v>3c3</v>
      </c>
      <c r="AD52" s="227" t="str">
        <f>NOVA!C100</f>
        <v>How would rover transmit data</v>
      </c>
      <c r="AE52" s="227"/>
      <c r="AF52" s="227" t="str">
        <f>IF(NOVA!E100&lt;&gt;"", NOVA!E100, "")</f>
        <v/>
      </c>
      <c r="AG52" s="232"/>
      <c r="AH52" s="227" t="str">
        <f>NOVA!B165</f>
        <v>3c</v>
      </c>
      <c r="AI52" s="227" t="str">
        <f>NOVA!C165</f>
        <v>Calculate the volume of air in your room</v>
      </c>
      <c r="AJ52" s="227"/>
      <c r="AK52" s="227" t="str">
        <f>IF(NOVA!E165&lt;&gt;"", NOVA!E165, "")</f>
        <v/>
      </c>
    </row>
    <row r="53" spans="5:37" ht="13.2" customHeight="1">
      <c r="E53" s="30"/>
      <c r="F53" s="3"/>
      <c r="G53" s="3"/>
      <c r="I53" s="378"/>
      <c r="J53" s="219" t="str">
        <f>Electives!B63</f>
        <v>4a</v>
      </c>
      <c r="K53" s="36" t="str">
        <f>Electives!C63</f>
        <v>Tie your shoes</v>
      </c>
      <c r="L53" s="31" t="str">
        <f>IF(Electives!E63&lt;&gt;"","E","")</f>
        <v/>
      </c>
      <c r="N53" s="378"/>
      <c r="O53" s="178">
        <f>Electives!B131</f>
        <v>3</v>
      </c>
      <c r="P53" s="36" t="str">
        <f>Electives!C131</f>
        <v>Explain why swimming is good exercise</v>
      </c>
      <c r="Q53" s="31" t="str">
        <f>IF(Electives!E131&lt;&gt;"","E","")</f>
        <v/>
      </c>
      <c r="R53" s="233"/>
      <c r="S53" s="160">
        <f>'Shooting Sports'!B22</f>
        <v>4</v>
      </c>
      <c r="T53" s="160" t="str">
        <f>'Shooting Sports'!C22</f>
        <v>Properly shoot a bow</v>
      </c>
      <c r="U53" s="160"/>
      <c r="V53" s="160" t="str">
        <f>IF('Shooting Sports'!E22&lt;&gt;"", 'Shooting Sports'!E22, "")</f>
        <v/>
      </c>
      <c r="W53" s="233"/>
      <c r="X53" s="227" t="str">
        <f>NOVA!B42</f>
        <v>3d6</v>
      </c>
      <c r="Y53" s="227" t="str">
        <f>NOVA!C42</f>
        <v>Polar ice</v>
      </c>
      <c r="Z53" s="227"/>
      <c r="AA53" s="227" t="str">
        <f>IF(NOVA!E42&lt;&gt;"", NOVA!E42, "")</f>
        <v/>
      </c>
      <c r="AB53" s="233"/>
      <c r="AC53" s="227" t="str">
        <f>NOVA!B101</f>
        <v>3c4</v>
      </c>
      <c r="AD53" s="227" t="str">
        <f>NOVA!C101</f>
        <v>Why rovers are needed</v>
      </c>
      <c r="AE53" s="227"/>
      <c r="AF53" s="227" t="str">
        <f>IF(NOVA!E101&lt;&gt;"", NOVA!E101, "")</f>
        <v/>
      </c>
      <c r="AG53" s="233"/>
      <c r="AH53" s="227" t="str">
        <f>NOVA!B166</f>
        <v>4a1</v>
      </c>
      <c r="AI53" s="227" t="str">
        <f>NOVA!C166</f>
        <v>Look up and discuss cryptography</v>
      </c>
      <c r="AJ53" s="227"/>
      <c r="AK53" s="227" t="str">
        <f>IF(NOVA!E166&lt;&gt;"", NOVA!E166, "")</f>
        <v/>
      </c>
    </row>
    <row r="54" spans="5:37">
      <c r="I54" s="378"/>
      <c r="J54" s="219" t="str">
        <f>Electives!B64</f>
        <v>4b</v>
      </c>
      <c r="K54" s="36" t="str">
        <f>Electives!C64</f>
        <v>Use a fork to pick up food</v>
      </c>
      <c r="L54" s="31" t="str">
        <f>IF(Electives!E64&lt;&gt;"","E","")</f>
        <v/>
      </c>
      <c r="N54" s="378"/>
      <c r="O54" s="178">
        <f>Electives!B132</f>
        <v>4</v>
      </c>
      <c r="P54" s="36" t="str">
        <f>Electives!C132</f>
        <v>Explain the water safety rules</v>
      </c>
      <c r="Q54" s="31" t="str">
        <f>IF(Electives!E132&lt;&gt;"","E","")</f>
        <v/>
      </c>
      <c r="R54" s="233"/>
      <c r="S54" s="160">
        <f>'Shooting Sports'!B23</f>
        <v>5</v>
      </c>
      <c r="T54" s="160" t="str">
        <f>'Shooting Sports'!C23</f>
        <v>Safely retrieve arrows</v>
      </c>
      <c r="U54" s="160"/>
      <c r="V54" s="160" t="str">
        <f>IF('Shooting Sports'!E23&lt;&gt;"", 'Shooting Sports'!E23, "")</f>
        <v/>
      </c>
      <c r="W54" s="233"/>
      <c r="X54" s="227" t="str">
        <f>NOVA!B43</f>
        <v>3d7</v>
      </c>
      <c r="Y54" s="227" t="str">
        <f>NOVA!C43</f>
        <v>Tide pools</v>
      </c>
      <c r="Z54" s="227"/>
      <c r="AA54" s="227" t="str">
        <f>IF(NOVA!E43&lt;&gt;"", NOVA!E43, "")</f>
        <v/>
      </c>
      <c r="AB54" s="233"/>
      <c r="AC54" s="227" t="str">
        <f>NOVA!B102</f>
        <v>3d1</v>
      </c>
      <c r="AD54" s="227" t="str">
        <f>NOVA!C102</f>
        <v>Design a space colony</v>
      </c>
      <c r="AE54" s="227"/>
      <c r="AF54" s="227" t="str">
        <f>IF(NOVA!E102&lt;&gt;"", NOVA!E102, "")</f>
        <v/>
      </c>
      <c r="AG54" s="233"/>
      <c r="AH54" s="227" t="str">
        <f>NOVA!B167</f>
        <v>4a2</v>
      </c>
      <c r="AI54" s="227" t="str">
        <f>NOVA!C167</f>
        <v>Discuss 3 ways codes are made</v>
      </c>
      <c r="AJ54" s="227"/>
      <c r="AK54" s="227" t="str">
        <f>IF(NOVA!E167&lt;&gt;"", NOVA!E167, "")</f>
        <v/>
      </c>
    </row>
    <row r="55" spans="5:37">
      <c r="I55" s="378"/>
      <c r="J55" s="219" t="str">
        <f>Electives!B65</f>
        <v>4c</v>
      </c>
      <c r="K55" s="36" t="str">
        <f>Electives!C65</f>
        <v>Play a card game</v>
      </c>
      <c r="L55" s="31" t="str">
        <f>IF(Electives!E65&lt;&gt;"","E","")</f>
        <v/>
      </c>
      <c r="N55" s="378"/>
      <c r="O55" s="178">
        <f>Electives!B133</f>
        <v>5</v>
      </c>
      <c r="P55" s="36" t="str">
        <f>Electives!C133</f>
        <v>Jump into a pool and swim 25 feet</v>
      </c>
      <c r="Q55" s="31" t="str">
        <f>IF(Electives!E133&lt;&gt;"","E","")</f>
        <v/>
      </c>
      <c r="R55" s="233"/>
      <c r="S55" s="3"/>
      <c r="T55" s="239" t="str">
        <f>'Shooting Sports'!C25</f>
        <v>Archery: Level 2</v>
      </c>
      <c r="U55" s="3"/>
      <c r="V55" s="3"/>
      <c r="W55" s="233"/>
      <c r="X55" s="227">
        <f>NOVA!B44</f>
        <v>4</v>
      </c>
      <c r="Y55" s="227" t="str">
        <f>NOVA!C44</f>
        <v>Do A or B</v>
      </c>
      <c r="Z55" s="227"/>
      <c r="AA55" s="227" t="str">
        <f>IF(NOVA!E44&lt;&gt;"", NOVA!E44, "")</f>
        <v/>
      </c>
      <c r="AB55" s="233"/>
      <c r="AC55" s="238" t="str">
        <f>NOVA!B103</f>
        <v>3d2</v>
      </c>
      <c r="AD55" s="227" t="str">
        <f>NOVA!C103</f>
        <v>Discuss survival needs</v>
      </c>
      <c r="AE55" s="227"/>
      <c r="AF55" s="227" t="str">
        <f>IF(NOVA!E103&lt;&gt;"", NOVA!E103, "")</f>
        <v/>
      </c>
      <c r="AG55" s="233"/>
      <c r="AH55" s="227" t="str">
        <f>NOVA!B168</f>
        <v>4a3</v>
      </c>
      <c r="AI55" s="227" t="str">
        <f>NOVA!C168</f>
        <v>Discuss how codes relate to math</v>
      </c>
      <c r="AJ55" s="227"/>
      <c r="AK55" s="227" t="str">
        <f>IF(NOVA!E168&lt;&gt;"", NOVA!E168, "")</f>
        <v/>
      </c>
    </row>
    <row r="56" spans="5:37" ht="13.2" customHeight="1">
      <c r="I56" s="378"/>
      <c r="J56" s="219" t="str">
        <f>Electives!B66</f>
        <v>4d</v>
      </c>
      <c r="K56" s="36" t="str">
        <f>Electives!C66</f>
        <v>Play a video game</v>
      </c>
      <c r="L56" s="31" t="str">
        <f>IF(Electives!E66&lt;&gt;"","E","")</f>
        <v/>
      </c>
      <c r="O56"/>
      <c r="R56" s="233"/>
      <c r="S56" s="160">
        <f>'Shooting Sports'!B26</f>
        <v>1</v>
      </c>
      <c r="T56" s="160" t="str">
        <f>'Shooting Sports'!C26</f>
        <v>Earn the Level 1 Emblem for Archery</v>
      </c>
      <c r="U56" s="160"/>
      <c r="V56" s="160" t="str">
        <f>IF('Shooting Sports'!E26&lt;&gt;"", 'Shooting Sports'!E26, "")</f>
        <v/>
      </c>
      <c r="W56" s="233"/>
      <c r="X56" s="227" t="str">
        <f>NOVA!B45</f>
        <v>4a</v>
      </c>
      <c r="Y56" s="227" t="str">
        <f>NOVA!C45</f>
        <v>Visit a place where earth science is done</v>
      </c>
      <c r="Z56" s="227"/>
      <c r="AA56" s="227" t="str">
        <f>IF(NOVA!E45&lt;&gt;"", NOVA!E45, "")</f>
        <v/>
      </c>
      <c r="AB56" s="233"/>
      <c r="AC56" s="227" t="str">
        <f>NOVA!B104</f>
        <v>3e</v>
      </c>
      <c r="AD56" s="227" t="str">
        <f>NOVA!C104</f>
        <v>Map an asteroid</v>
      </c>
      <c r="AE56" s="227"/>
      <c r="AF56" s="227" t="str">
        <f>IF(NOVA!E104&lt;&gt;"", NOVA!E104, "")</f>
        <v/>
      </c>
      <c r="AG56" s="233"/>
      <c r="AH56" s="227" t="str">
        <f>NOVA!B169</f>
        <v>4b1</v>
      </c>
      <c r="AI56" s="227" t="str">
        <f>NOVA!C169</f>
        <v>Design a code and write a message</v>
      </c>
      <c r="AJ56" s="227"/>
      <c r="AK56" s="227" t="str">
        <f>IF(NOVA!E169&lt;&gt;"", NOVA!E169, "")</f>
        <v/>
      </c>
    </row>
    <row r="57" spans="5:37" ht="12.75" customHeight="1">
      <c r="I57" s="378"/>
      <c r="J57" s="219" t="str">
        <f>Electives!B67</f>
        <v>4e</v>
      </c>
      <c r="K57" s="36" t="str">
        <f>Electives!C67</f>
        <v>Play a board game</v>
      </c>
      <c r="L57" s="31" t="str">
        <f>IF(Electives!E67&lt;&gt;"","E","")</f>
        <v/>
      </c>
      <c r="N57" s="131"/>
      <c r="R57" s="233"/>
      <c r="S57" s="160" t="str">
        <f>'Shooting Sports'!B27</f>
        <v>S1</v>
      </c>
      <c r="T57" s="160" t="str">
        <f>'Shooting Sports'!C27</f>
        <v>Identify 3 arrow and 4 bow parts</v>
      </c>
      <c r="U57" s="160"/>
      <c r="V57" s="160" t="str">
        <f>IF('Shooting Sports'!E27&lt;&gt;"", 'Shooting Sports'!E27, "")</f>
        <v/>
      </c>
      <c r="W57" s="233"/>
      <c r="X57" s="227" t="str">
        <f>NOVA!B46</f>
        <v>4a1</v>
      </c>
      <c r="Y57" s="227" t="str">
        <f>NOVA!C46</f>
        <v>Talk with someone how science is used</v>
      </c>
      <c r="Z57" s="227"/>
      <c r="AA57" s="227" t="str">
        <f>IF(NOVA!E46&lt;&gt;"", NOVA!E46, "")</f>
        <v/>
      </c>
      <c r="AB57" s="233"/>
      <c r="AC57" s="227" t="str">
        <f>NOVA!B105</f>
        <v>3f1</v>
      </c>
      <c r="AD57" s="227" t="str">
        <f>NOVA!C105</f>
        <v>Model solar and lunar eclipse</v>
      </c>
      <c r="AE57" s="227"/>
      <c r="AF57" s="227" t="str">
        <f>IF(NOVA!E105&lt;&gt;"", NOVA!E105, "")</f>
        <v/>
      </c>
      <c r="AG57" s="233"/>
      <c r="AH57" s="227" t="str">
        <f>NOVA!B170</f>
        <v>4b2</v>
      </c>
      <c r="AI57" s="227" t="str">
        <f>NOVA!C170</f>
        <v>Share your code with your counselor</v>
      </c>
      <c r="AJ57" s="227"/>
      <c r="AK57" s="227" t="str">
        <f>IF(NOVA!E170&lt;&gt;"", NOVA!E170, "")</f>
        <v/>
      </c>
    </row>
    <row r="58" spans="5:37" ht="12.75" customHeight="1">
      <c r="E58"/>
      <c r="I58" s="378"/>
      <c r="J58" s="219" t="str">
        <f>Electives!B68</f>
        <v>4f</v>
      </c>
      <c r="K58" s="36" t="str">
        <f>Electives!C68</f>
        <v>Blow bubbles</v>
      </c>
      <c r="L58" s="31" t="str">
        <f>IF(Electives!E68&lt;&gt;"","E","")</f>
        <v/>
      </c>
      <c r="R58" s="233"/>
      <c r="S58" s="160" t="str">
        <f>'Shooting Sports'!B28</f>
        <v>S2</v>
      </c>
      <c r="T58" s="160" t="str">
        <f>'Shooting Sports'!C28</f>
        <v>Loose 5 arrows in 2 volleys</v>
      </c>
      <c r="U58" s="160"/>
      <c r="V58" s="160" t="str">
        <f>IF('Shooting Sports'!E28&lt;&gt;"", 'Shooting Sports'!E28, "")</f>
        <v/>
      </c>
      <c r="W58" s="233"/>
      <c r="X58" s="227" t="str">
        <f>NOVA!B47</f>
        <v>4a2</v>
      </c>
      <c r="Y58" s="227" t="str">
        <f>NOVA!C47</f>
        <v>Discuss with counselor your visit</v>
      </c>
      <c r="Z58" s="227"/>
      <c r="AA58" s="227" t="str">
        <f>IF(NOVA!E47&lt;&gt;"", NOVA!E47, "")</f>
        <v/>
      </c>
      <c r="AB58" s="233"/>
      <c r="AC58" s="227" t="str">
        <f>NOVA!B106</f>
        <v>3f2</v>
      </c>
      <c r="AD58" s="227" t="str">
        <f>NOVA!C106</f>
        <v>Use your model to discuss</v>
      </c>
      <c r="AE58" s="227"/>
      <c r="AF58" s="227" t="str">
        <f>IF(NOVA!E106&lt;&gt;"", NOVA!E106, "")</f>
        <v/>
      </c>
      <c r="AG58" s="233"/>
      <c r="AH58" s="227">
        <f>NOVA!B171</f>
        <v>5</v>
      </c>
      <c r="AI58" s="227" t="str">
        <f>NOVA!C171</f>
        <v>Discuss how math affects your life</v>
      </c>
      <c r="AJ58" s="227"/>
      <c r="AK58" s="227" t="str">
        <f>IF(NOVA!E171&lt;&gt;"", NOVA!E171, "")</f>
        <v/>
      </c>
    </row>
    <row r="59" spans="5:37">
      <c r="I59" s="378"/>
      <c r="J59" s="219">
        <f>Electives!B69</f>
        <v>5</v>
      </c>
      <c r="K59" s="36" t="str">
        <f>Electives!C69</f>
        <v>Paint a picture with and without sight</v>
      </c>
      <c r="L59" s="31" t="str">
        <f>IF(Electives!E69&lt;&gt;"","E","")</f>
        <v/>
      </c>
      <c r="R59" s="234"/>
      <c r="S59" s="160" t="str">
        <f>'Shooting Sports'!B29</f>
        <v>S3</v>
      </c>
      <c r="T59" s="160" t="str">
        <f>'Shooting Sports'!C29</f>
        <v>Demonstrate/Explain range commands</v>
      </c>
      <c r="U59" s="160"/>
      <c r="V59" s="160" t="str">
        <f>IF('Shooting Sports'!E29&lt;&gt;"", 'Shooting Sports'!E29, "")</f>
        <v/>
      </c>
      <c r="W59" s="234"/>
      <c r="X59" s="227" t="str">
        <f>NOVA!B48</f>
        <v>4b</v>
      </c>
      <c r="Y59" s="227" t="str">
        <f>NOVA!C48</f>
        <v>Explore a career with earth science</v>
      </c>
      <c r="Z59" s="227"/>
      <c r="AA59" s="227" t="str">
        <f>IF(NOVA!E48&lt;&gt;"", NOVA!E48, "")</f>
        <v/>
      </c>
      <c r="AB59" s="234"/>
      <c r="AC59" s="227">
        <f>NOVA!B107</f>
        <v>4</v>
      </c>
      <c r="AD59" s="227" t="str">
        <f>NOVA!C107</f>
        <v>Do A or B</v>
      </c>
      <c r="AE59" s="227"/>
      <c r="AF59" s="227" t="str">
        <f>IF(NOVA!E107&lt;&gt;"", NOVA!E107, "")</f>
        <v/>
      </c>
      <c r="AG59" s="234"/>
    </row>
    <row r="60" spans="5:37">
      <c r="I60" s="378"/>
      <c r="J60" s="219">
        <f>Electives!B70</f>
        <v>6</v>
      </c>
      <c r="K60" s="36" t="str">
        <f>Electives!C70</f>
        <v>Sign a simple sentence</v>
      </c>
      <c r="L60" s="31" t="str">
        <f>IF(Electives!E70&lt;&gt;"","E","")</f>
        <v/>
      </c>
      <c r="R60" s="177"/>
      <c r="S60" s="160" t="str">
        <f>'Shooting Sports'!B30</f>
        <v>S4</v>
      </c>
      <c r="T60" s="160" t="str">
        <f>'Shooting Sports'!C30</f>
        <v>5 facts about archery in history/lit</v>
      </c>
      <c r="U60" s="160"/>
      <c r="V60" s="160" t="str">
        <f>IF('Shooting Sports'!E30&lt;&gt;"", 'Shooting Sports'!E30, "")</f>
        <v/>
      </c>
      <c r="W60" s="177"/>
      <c r="AB60" s="177"/>
      <c r="AC60" s="227" t="str">
        <f>NOVA!B108</f>
        <v>4a</v>
      </c>
      <c r="AD60" s="227" t="str">
        <f>NOVA!C108</f>
        <v>Visit a place with space science</v>
      </c>
      <c r="AE60" s="227"/>
      <c r="AF60" s="227" t="str">
        <f>IF(NOVA!E108&lt;&gt;"", NOVA!E108, "")</f>
        <v/>
      </c>
      <c r="AG60" s="177"/>
    </row>
    <row r="61" spans="5:37">
      <c r="I61" s="378"/>
      <c r="J61" s="219">
        <f>Electives!B71</f>
        <v>7</v>
      </c>
      <c r="K61" s="36" t="str">
        <f>Electives!C71</f>
        <v>Learn about a famous person with a disability</v>
      </c>
      <c r="L61" s="31" t="str">
        <f>IF(Electives!E71&lt;&gt;"","E","")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IF(NOVA!E109&lt;&gt;"", NOVA!E109, "")</f>
        <v/>
      </c>
      <c r="AG61" s="233"/>
    </row>
    <row r="62" spans="5:37" ht="13.2" customHeight="1">
      <c r="I62" s="378"/>
      <c r="J62" s="219">
        <f>Electives!B72</f>
        <v>8</v>
      </c>
      <c r="K62" s="36" t="str">
        <f>Electives!C72</f>
        <v>Attend an event for disabled people</v>
      </c>
      <c r="L62" s="31" t="str">
        <f>IF(Electives!E72&lt;&gt;"","E","")</f>
        <v/>
      </c>
      <c r="O62"/>
      <c r="R62" s="235"/>
      <c r="S62" s="160">
        <f>'Shooting Sports'!B33</f>
        <v>1</v>
      </c>
      <c r="T62" s="160" t="str">
        <f>'Shooting Sports'!C33</f>
        <v>Demonstrate good shooting techniques</v>
      </c>
      <c r="U62" s="160"/>
      <c r="V62" s="160" t="str">
        <f>IF('Shooting Sports'!E33&lt;&gt;"", 'Shooting Sports'!E33, "")</f>
        <v/>
      </c>
      <c r="W62" s="235"/>
      <c r="AB62" s="235"/>
      <c r="AC62" s="227" t="str">
        <f>NOVA!B110</f>
        <v>4a2</v>
      </c>
      <c r="AD62" s="227" t="str">
        <f>NOVA!C110</f>
        <v>Discuss with counselor</v>
      </c>
      <c r="AE62" s="227"/>
      <c r="AF62" s="227" t="str">
        <f>IF(NOVA!E110&lt;&gt;"", NOVA!E110, "")</f>
        <v/>
      </c>
      <c r="AG62" s="235"/>
    </row>
    <row r="63" spans="5:37" ht="12.75" customHeight="1">
      <c r="E63"/>
      <c r="I63" s="218"/>
      <c r="J63"/>
      <c r="L63" s="140"/>
      <c r="O63"/>
      <c r="R63" s="233"/>
      <c r="S63" s="160">
        <f>'Shooting Sports'!B34</f>
        <v>2</v>
      </c>
      <c r="T63" s="160" t="str">
        <f>'Shooting Sports'!C34</f>
        <v>Explain parts of slingshot</v>
      </c>
      <c r="U63" s="160"/>
      <c r="V63" s="160" t="str">
        <f>IF('Shooting Sports'!E34&lt;&gt;"", 'Shooting Sports'!E34, "")</f>
        <v/>
      </c>
      <c r="W63" s="233"/>
      <c r="AB63" s="233"/>
      <c r="AC63" s="227" t="str">
        <f>NOVA!B111</f>
        <v>4b</v>
      </c>
      <c r="AD63" s="227" t="str">
        <f>NOVA!C111</f>
        <v>Explore a career with space science</v>
      </c>
      <c r="AE63" s="227"/>
      <c r="AF63" s="227" t="str">
        <f>IF(NOVA!E111&lt;&gt;"", NOVA!E111, "")</f>
        <v/>
      </c>
      <c r="AG63" s="233"/>
    </row>
    <row r="64" spans="5:37" ht="12.75" customHeight="1">
      <c r="E64"/>
      <c r="J64"/>
      <c r="L64" s="140"/>
      <c r="O64"/>
      <c r="R64" s="233"/>
      <c r="S64" s="160">
        <f>'Shooting Sports'!B35</f>
        <v>3</v>
      </c>
      <c r="T64" s="160" t="str">
        <f>'Shooting Sports'!C35</f>
        <v>Explain types of ammo</v>
      </c>
      <c r="U64" s="160"/>
      <c r="V64" s="160" t="str">
        <f>IF('Shooting Sports'!E35&lt;&gt;"", 'Shooting Sports'!E35, "")</f>
        <v/>
      </c>
      <c r="W64" s="233"/>
      <c r="AB64" s="233"/>
      <c r="AC64" s="227">
        <f>NOVA!B112</f>
        <v>5</v>
      </c>
      <c r="AD64" s="227" t="str">
        <f>NOVA!C112</f>
        <v>Discuss your findings with counselor</v>
      </c>
      <c r="AE64" s="227"/>
      <c r="AF64" s="227" t="str">
        <f>IF(NOVA!E112&lt;&gt;"", NOVA!E112, "")</f>
        <v/>
      </c>
      <c r="AG64" s="233"/>
    </row>
    <row r="65" spans="5:33">
      <c r="E65"/>
      <c r="J65"/>
      <c r="O65"/>
      <c r="R65" s="233"/>
      <c r="S65" s="160">
        <f>'Shooting Sports'!B36</f>
        <v>4</v>
      </c>
      <c r="T65" s="160" t="str">
        <f>'Shooting Sports'!C36</f>
        <v>Explain types of targets</v>
      </c>
      <c r="U65" s="160"/>
      <c r="V65" s="160" t="str">
        <f>IF('Shooting Sports'!E36&lt;&gt;"", 'Shooting Sports'!E36, "")</f>
        <v/>
      </c>
      <c r="W65" s="233"/>
      <c r="AB65" s="233"/>
      <c r="AG65" s="233"/>
    </row>
    <row r="66" spans="5:33">
      <c r="J66"/>
      <c r="L66" s="140"/>
      <c r="R66" s="233"/>
      <c r="S66" s="3"/>
      <c r="T66" s="239" t="str">
        <f>'Shooting Sports'!C38</f>
        <v>Slingshot: Level 2</v>
      </c>
      <c r="U66" s="3"/>
      <c r="V66" s="3"/>
      <c r="W66" s="233"/>
      <c r="AB66" s="233"/>
      <c r="AG66" s="233"/>
    </row>
    <row r="67" spans="5:33">
      <c r="J67"/>
      <c r="L67" s="140"/>
      <c r="R67" s="233"/>
      <c r="S67" s="160">
        <f>'Shooting Sports'!B39</f>
        <v>1</v>
      </c>
      <c r="T67" s="160" t="str">
        <f>'Shooting Sports'!C39</f>
        <v>Earn the Level 1 Emblem for Slingshot</v>
      </c>
      <c r="U67" s="160"/>
      <c r="V67" s="160" t="str">
        <f>IF('Shooting Sports'!E39&lt;&gt;"", 'Shooting Sports'!E39, "")</f>
        <v/>
      </c>
      <c r="W67" s="233"/>
      <c r="AB67" s="233"/>
      <c r="AG67" s="233"/>
    </row>
    <row r="68" spans="5:33">
      <c r="O68"/>
      <c r="R68" s="233"/>
      <c r="S68" s="160" t="str">
        <f>'Shooting Sports'!B40</f>
        <v>S1</v>
      </c>
      <c r="T68" s="160" t="str">
        <f>'Shooting Sports'!C40</f>
        <v>Fire 5 shots in 2 volleys at a target</v>
      </c>
      <c r="U68" s="160"/>
      <c r="V68" s="160" t="str">
        <f>IF('Shooting Sports'!E40&lt;&gt;"", 'Shooting Sports'!E40, "")</f>
        <v/>
      </c>
      <c r="W68" s="233"/>
      <c r="AB68" s="233"/>
      <c r="AG68" s="233"/>
    </row>
    <row r="69" spans="5:33">
      <c r="O69"/>
      <c r="R69" s="233"/>
      <c r="S69" s="160" t="str">
        <f>'Shooting Sports'!B41</f>
        <v>S2</v>
      </c>
      <c r="T69" s="160" t="str">
        <f>'Shooting Sports'!C41</f>
        <v>Demonstrate/Explain range commands</v>
      </c>
      <c r="U69" s="160"/>
      <c r="V69" s="160" t="str">
        <f>IF('Shooting Sports'!E41&lt;&gt;"", 'Shooting Sports'!E41, "")</f>
        <v/>
      </c>
      <c r="W69" s="233"/>
      <c r="AB69" s="233"/>
      <c r="AG69" s="233"/>
    </row>
    <row r="70" spans="5:33" ht="13.2" customHeight="1">
      <c r="O70"/>
      <c r="S70" s="160" t="str">
        <f>'Shooting Sports'!B42</f>
        <v>S3</v>
      </c>
      <c r="T70" s="160" t="str">
        <f>'Shooting Sports'!C42</f>
        <v>Shoot with your off hand</v>
      </c>
      <c r="U70" s="160"/>
      <c r="V70" s="160" t="str">
        <f>IF('Shooting Sports'!E42&lt;&gt;"", 'Shooting Sports'!E42,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NyI4Of0mrWOkYcC8HP15TqXNh92R/MMsKG4+6P1EeIGfJCM+0ahPKOrTmvPdgNqHi8/GyKZ8/AKNi3s9XbBkTQ==" saltValue="3Fr3XOoano1acHK/4yTYCA==" spinCount="100000" sheet="1" selectLockedCells="1" selectUnlockedCells="1"/>
  <mergeCells count="58">
    <mergeCell ref="I49:I62"/>
    <mergeCell ref="N4:N8"/>
    <mergeCell ref="I4:I10"/>
    <mergeCell ref="D42:D47"/>
    <mergeCell ref="N38:N41"/>
    <mergeCell ref="I42:I47"/>
    <mergeCell ref="N24:N29"/>
    <mergeCell ref="N17:N22"/>
    <mergeCell ref="D13:G13"/>
    <mergeCell ref="D29:D32"/>
    <mergeCell ref="N51:N55"/>
    <mergeCell ref="D1:G2"/>
    <mergeCell ref="D3:G3"/>
    <mergeCell ref="I1:L2"/>
    <mergeCell ref="N1:Q2"/>
    <mergeCell ref="N31:N36"/>
    <mergeCell ref="D4:D12"/>
    <mergeCell ref="D14:D20"/>
    <mergeCell ref="D22:D27"/>
    <mergeCell ref="D34:D40"/>
    <mergeCell ref="I12:I20"/>
    <mergeCell ref="I22:I40"/>
    <mergeCell ref="N10:N15"/>
    <mergeCell ref="S1:V2"/>
    <mergeCell ref="X1:AA2"/>
    <mergeCell ref="AC1:AF2"/>
    <mergeCell ref="T8:U8"/>
    <mergeCell ref="T9:U9"/>
    <mergeCell ref="T10:U10"/>
    <mergeCell ref="T11:U11"/>
    <mergeCell ref="T12:U12"/>
    <mergeCell ref="T13:U13"/>
    <mergeCell ref="T14:U14"/>
    <mergeCell ref="T15:U15"/>
    <mergeCell ref="T16:U16"/>
    <mergeCell ref="T17:U17"/>
    <mergeCell ref="N43:N49"/>
    <mergeCell ref="AH1:AK2"/>
    <mergeCell ref="T4:U4"/>
    <mergeCell ref="T5:U5"/>
    <mergeCell ref="T6:U6"/>
    <mergeCell ref="T7:U7"/>
    <mergeCell ref="T18:U18"/>
    <mergeCell ref="T19:U19"/>
    <mergeCell ref="T20:U20"/>
    <mergeCell ref="T21:U21"/>
    <mergeCell ref="T22:U22"/>
    <mergeCell ref="T23:U23"/>
    <mergeCell ref="T24:U24"/>
    <mergeCell ref="T25:U25"/>
    <mergeCell ref="T26:U26"/>
    <mergeCell ref="T27:U27"/>
    <mergeCell ref="S36:V37"/>
    <mergeCell ref="T28:U28"/>
    <mergeCell ref="T29:U29"/>
    <mergeCell ref="T30:U30"/>
    <mergeCell ref="T31:U31"/>
    <mergeCell ref="T32:U32"/>
  </mergeCells>
  <phoneticPr fontId="2" type="noConversion"/>
  <pageMargins left="1" right="1" top="0.5" bottom="0.5" header="0.05" footer="0.05"/>
  <pageSetup scale="44" fitToWidth="2" orientation="landscape" r:id="rId1"/>
  <headerFooter alignWithMargins="0">
    <oddHeader>&amp;C&amp;"Arial,Bold"&amp;14WolfTrax&amp;12
&amp;D</oddHeader>
  </headerFooter>
  <colBreaks count="1" manualBreakCount="1">
    <brk id="17" max="6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2</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Bobcat!F13</f>
        <v/>
      </c>
      <c r="D4" s="373" t="str">
        <f>Achievements!E5</f>
        <v>(do 1-4 and one other)</v>
      </c>
      <c r="E4" s="31">
        <f>Achievements!$B6</f>
        <v>1</v>
      </c>
      <c r="F4" s="179" t="str">
        <f>Achievements!$C6</f>
        <v>Attend a pack or family campout</v>
      </c>
      <c r="G4" s="32" t="str">
        <f>IF(Achievements!F6&lt;&gt;"","A","")</f>
        <v/>
      </c>
      <c r="I4" s="366" t="str">
        <f>Electives!E6</f>
        <v>(do 1-4 and one of 5-7)</v>
      </c>
      <c r="J4" s="178">
        <f>Electives!B7</f>
        <v>1</v>
      </c>
      <c r="K4" s="36" t="str">
        <f>Electives!C7</f>
        <v>ID parts of a coin</v>
      </c>
      <c r="L4" s="31" t="str">
        <f>IF(Electives!F7&lt;&gt;"","E","")</f>
        <v/>
      </c>
      <c r="N4" s="378" t="str">
        <f>Electives!E74</f>
        <v>(do all, only one of 3)</v>
      </c>
      <c r="O4" s="178">
        <f>Electives!B75</f>
        <v>1</v>
      </c>
      <c r="P4" s="36" t="str">
        <f>Electives!C75</f>
        <v>Play a game of dinosaur knowledge</v>
      </c>
      <c r="Q4" s="31" t="str">
        <f>IF(Electives!F75&lt;&gt;"","E","")</f>
        <v/>
      </c>
      <c r="R4" s="221"/>
      <c r="S4" s="226">
        <f>'Cub Awards'!B6</f>
        <v>1</v>
      </c>
      <c r="T4" s="364" t="str">
        <f>'Cub Awards'!C6</f>
        <v>Create a checklist to keep home safe</v>
      </c>
      <c r="U4" s="364"/>
      <c r="V4" s="226" t="str">
        <f>IF('Cub Awards'!F6&lt;&gt;"", 'Cub Awards'!F6, "")</f>
        <v/>
      </c>
      <c r="W4" s="221"/>
      <c r="X4" s="227" t="str">
        <f>NOVA!B174</f>
        <v>1a</v>
      </c>
      <c r="Y4" s="227" t="str">
        <f>NOVA!C174</f>
        <v>Complete the Air of the Wolf adventure</v>
      </c>
      <c r="Z4" s="227"/>
      <c r="AA4" s="227" t="str">
        <f>IF(NOVA!F174&lt;&gt;"", NOVA!F174, "")</f>
        <v/>
      </c>
      <c r="AB4" s="221"/>
      <c r="AC4" s="227" t="str">
        <f>NOVA!B51</f>
        <v>1a</v>
      </c>
      <c r="AD4" s="227" t="str">
        <f>NOVA!C51</f>
        <v>Read or watch 1 hour of wildlife content</v>
      </c>
      <c r="AE4" s="227"/>
      <c r="AF4" s="227" t="str">
        <f>IF(NOVA!F51&lt;&gt;"", NOVA!F51, "")</f>
        <v/>
      </c>
      <c r="AG4" s="221"/>
      <c r="AH4" s="227" t="str">
        <f>NOVA!B115</f>
        <v>1a</v>
      </c>
      <c r="AI4" s="227" t="str">
        <f>NOVA!C115</f>
        <v>Read or watch 1 hour of tech content</v>
      </c>
      <c r="AJ4" s="227"/>
      <c r="AK4" s="227" t="str">
        <f>IF(NOVA!F115&lt;&gt;"", NOVA!F115,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IF(Achievements!F7&lt;&gt;"","A","")</f>
        <v/>
      </c>
      <c r="I5" s="367"/>
      <c r="J5" s="178">
        <f>Electives!B8</f>
        <v>2</v>
      </c>
      <c r="K5" s="36" t="str">
        <f>Electives!C8</f>
        <v>Find and tell about the mintmarks</v>
      </c>
      <c r="L5" s="31" t="str">
        <f>IF(Electives!F8&lt;&gt;"","E","")</f>
        <v/>
      </c>
      <c r="N5" s="378"/>
      <c r="O5" s="178">
        <f>Electives!B76</f>
        <v>2</v>
      </c>
      <c r="P5" s="36" t="str">
        <f>Electives!C76</f>
        <v>Create an imaginary dinosaur</v>
      </c>
      <c r="Q5" s="31" t="str">
        <f>IF(Electives!F76&lt;&gt;"","E","")</f>
        <v/>
      </c>
      <c r="R5" s="224"/>
      <c r="S5" s="226">
        <f>'Cub Awards'!B7</f>
        <v>2</v>
      </c>
      <c r="T5" s="364" t="str">
        <f>'Cub Awards'!C7</f>
        <v>Discuss emergency plan with family</v>
      </c>
      <c r="U5" s="364"/>
      <c r="V5" s="226" t="str">
        <f>IF('Cub Awards'!F7&lt;&gt;"", 'Cub Awards'!F7, "")</f>
        <v/>
      </c>
      <c r="W5" s="224"/>
      <c r="X5" s="227" t="str">
        <f>NOVA!B175</f>
        <v>1b</v>
      </c>
      <c r="Y5" s="227" t="str">
        <f>NOVA!C175</f>
        <v>Complete the Code of the Wolf adventure</v>
      </c>
      <c r="Z5" s="227"/>
      <c r="AA5" s="227" t="str">
        <f>IF(NOVA!F175&lt;&gt;"", NOVA!F175, "")</f>
        <v xml:space="preserve"> </v>
      </c>
      <c r="AB5" s="224"/>
      <c r="AC5" s="227" t="str">
        <f>NOVA!B52</f>
        <v>1b</v>
      </c>
      <c r="AD5" s="227" t="str">
        <f>NOVA!C52</f>
        <v>List at least two questions or ideas</v>
      </c>
      <c r="AE5" s="227"/>
      <c r="AF5" s="227" t="str">
        <f>IF(NOVA!F52&lt;&gt;"", NOVA!F52, "")</f>
        <v/>
      </c>
      <c r="AG5" s="224"/>
      <c r="AH5" s="227" t="str">
        <f>NOVA!B116</f>
        <v>1b</v>
      </c>
      <c r="AI5" s="227" t="str">
        <f>NOVA!C116</f>
        <v>List at least two questions or ideas</v>
      </c>
      <c r="AJ5" s="227"/>
      <c r="AK5" s="227" t="str">
        <f>IF(NOVA!F116&lt;&gt;"", NOVA!F116, "")</f>
        <v/>
      </c>
    </row>
    <row r="6" spans="1:37">
      <c r="A6" s="39" t="s">
        <v>271</v>
      </c>
      <c r="B6" s="48" t="str">
        <f>IF(COUNTIF(B11:B16,"C")&gt;0,COUNTIF(B11:B16,"C")," ")</f>
        <v xml:space="preserve"> </v>
      </c>
      <c r="D6" s="374"/>
      <c r="E6" s="31" t="str">
        <f>Achievements!$B8</f>
        <v>3a</v>
      </c>
      <c r="F6" s="179" t="str">
        <f>Achievements!$C8</f>
        <v>Recite Outdoor Code</v>
      </c>
      <c r="G6" s="32" t="str">
        <f>IF(Achievements!F8&lt;&gt;"","A","")</f>
        <v/>
      </c>
      <c r="I6" s="367"/>
      <c r="J6" s="178">
        <f>Electives!B9</f>
        <v>3</v>
      </c>
      <c r="K6" s="36" t="str">
        <f>Electives!C9</f>
        <v>Make a rubbing of a coin</v>
      </c>
      <c r="L6" s="31" t="str">
        <f>IF(Electives!F9&lt;&gt;"","E","")</f>
        <v/>
      </c>
      <c r="N6" s="378"/>
      <c r="O6" s="178" t="str">
        <f>Electives!B77</f>
        <v>3a</v>
      </c>
      <c r="P6" s="36" t="str">
        <f>Electives!C77</f>
        <v>Make a fossil cast</v>
      </c>
      <c r="Q6" s="31" t="str">
        <f>IF(Electives!F77&lt;&gt;"","E","")</f>
        <v/>
      </c>
      <c r="R6" s="228"/>
      <c r="S6" s="226">
        <f>'Cub Awards'!B8</f>
        <v>3</v>
      </c>
      <c r="T6" s="364" t="str">
        <f>'Cub Awards'!C8</f>
        <v>Create/plan/practice summoning help</v>
      </c>
      <c r="U6" s="364"/>
      <c r="V6" s="226" t="str">
        <f>IF('Cub Awards'!F8&lt;&gt;"", 'Cub Awards'!F8, "")</f>
        <v/>
      </c>
      <c r="W6" s="228"/>
      <c r="X6" s="227">
        <f>NOVA!B176</f>
        <v>2</v>
      </c>
      <c r="Y6" s="227" t="str">
        <f>NOVA!C176</f>
        <v>Complete Call of the Wild adventure</v>
      </c>
      <c r="Z6" s="227"/>
      <c r="AA6" s="227" t="str">
        <f>IF(NOVA!F176&lt;&gt;"", NOVA!F176, "")</f>
        <v/>
      </c>
      <c r="AB6" s="228"/>
      <c r="AC6" s="227" t="str">
        <f>NOVA!B53</f>
        <v>1c</v>
      </c>
      <c r="AD6" s="227" t="str">
        <f>NOVA!C53</f>
        <v>Discuss two with your counselor</v>
      </c>
      <c r="AE6" s="227"/>
      <c r="AF6" s="227" t="str">
        <f>IF(NOVA!F53&lt;&gt;"", NOVA!F53, "")</f>
        <v/>
      </c>
      <c r="AG6" s="228"/>
      <c r="AH6" s="227" t="str">
        <f>NOVA!B117</f>
        <v>1c</v>
      </c>
      <c r="AI6" s="227" t="str">
        <f>NOVA!C117</f>
        <v>Discuss two with your counselor</v>
      </c>
      <c r="AJ6" s="227"/>
      <c r="AK6" s="227" t="str">
        <f>IF(NOVA!F117&lt;&gt;"", NOVA!F117,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IF(Achievements!F9&lt;&gt;"","A","")</f>
        <v/>
      </c>
      <c r="I7" s="367"/>
      <c r="J7" s="178">
        <f>Electives!B10</f>
        <v>4</v>
      </c>
      <c r="K7" s="36" t="str">
        <f>Electives!C10</f>
        <v>Play a game with coin math</v>
      </c>
      <c r="L7" s="31" t="str">
        <f>IF(Electives!F10&lt;&gt;"","E","")</f>
        <v/>
      </c>
      <c r="N7" s="378"/>
      <c r="O7" s="178" t="str">
        <f>Electives!B78</f>
        <v>3b</v>
      </c>
      <c r="P7" s="36" t="str">
        <f>Electives!C78</f>
        <v>Make a dinosaur dig and dig in it</v>
      </c>
      <c r="Q7" s="31" t="str">
        <f>IF(Electives!F78&lt;&gt;"","E","")</f>
        <v/>
      </c>
      <c r="R7" s="228"/>
      <c r="S7" s="226">
        <f>'Cub Awards'!B9</f>
        <v>4</v>
      </c>
      <c r="T7" s="364" t="str">
        <f>'Cub Awards'!C9</f>
        <v>Learn basic first aid</v>
      </c>
      <c r="U7" s="364"/>
      <c r="V7" s="226" t="str">
        <f>IF('Cub Awards'!F9&lt;&gt;"", 'Cub Awards'!F9, "")</f>
        <v/>
      </c>
      <c r="W7" s="228"/>
      <c r="X7" s="227">
        <f>NOVA!B177</f>
        <v>3</v>
      </c>
      <c r="Y7" s="227" t="str">
        <f>NOVA!C177</f>
        <v>Discuss facts about Dr. Alvarez</v>
      </c>
      <c r="Z7" s="227"/>
      <c r="AA7" s="227" t="str">
        <f>IF(NOVA!F177&lt;&gt;"", NOVA!F177, "")</f>
        <v/>
      </c>
      <c r="AB7" s="228"/>
      <c r="AC7" s="227">
        <f>NOVA!B54</f>
        <v>2</v>
      </c>
      <c r="AD7" s="227" t="str">
        <f>NOVA!C54</f>
        <v>Complete an elective listed in comment</v>
      </c>
      <c r="AE7" s="227"/>
      <c r="AF7" s="227" t="str">
        <f>IF(NOVA!F54&lt;&gt;"", NOVA!F54, "")</f>
        <v/>
      </c>
      <c r="AG7" s="228"/>
      <c r="AH7" s="227">
        <f>NOVA!B118</f>
        <v>2</v>
      </c>
      <c r="AI7" s="227" t="str">
        <f>NOVA!C118</f>
        <v>Complete an elective listed in comment</v>
      </c>
      <c r="AJ7" s="227"/>
      <c r="AK7" s="227" t="str">
        <f>IF(NOVA!F118&lt;&gt;"", NOVA!F118, "")</f>
        <v/>
      </c>
    </row>
    <row r="8" spans="1:37">
      <c r="A8" s="47"/>
      <c r="B8" s="47"/>
      <c r="D8" s="374"/>
      <c r="E8" s="31" t="str">
        <f>Achievements!$B10</f>
        <v>3c</v>
      </c>
      <c r="F8" s="179" t="str">
        <f>Achievements!$C10</f>
        <v>List how you are careful with fire</v>
      </c>
      <c r="G8" s="32" t="str">
        <f>IF(Achievements!F10&lt;&gt;"","A","")</f>
        <v/>
      </c>
      <c r="I8" s="367"/>
      <c r="J8" s="178">
        <f>Electives!B11</f>
        <v>5</v>
      </c>
      <c r="K8" s="36" t="str">
        <f>Electives!C11</f>
        <v>Play a coin game</v>
      </c>
      <c r="L8" s="31" t="str">
        <f>IF(Electives!F11&lt;&gt;"","E","")</f>
        <v/>
      </c>
      <c r="N8" s="378"/>
      <c r="O8" s="178">
        <f>Electives!B79</f>
        <v>4</v>
      </c>
      <c r="P8" s="36" t="str">
        <f>Electives!C79</f>
        <v>Make an edible fossil</v>
      </c>
      <c r="Q8" s="31" t="str">
        <f>IF(Electives!F79&lt;&gt;"","E","")</f>
        <v/>
      </c>
      <c r="R8" s="228"/>
      <c r="S8" s="226">
        <f>'Cub Awards'!B10</f>
        <v>5</v>
      </c>
      <c r="T8" s="364" t="str">
        <f>'Cub Awards'!C10</f>
        <v>Join a safe kids program</v>
      </c>
      <c r="U8" s="364"/>
      <c r="V8" s="226" t="str">
        <f>IF('Cub Awards'!F10&lt;&gt;"", 'Cub Awards'!F10, "")</f>
        <v/>
      </c>
      <c r="W8" s="228"/>
      <c r="X8" s="227">
        <f>NOVA!B178</f>
        <v>4</v>
      </c>
      <c r="Y8" s="227" t="str">
        <f>NOVA!C178</f>
        <v>Research 3 famous STEM professionals</v>
      </c>
      <c r="Z8" s="227"/>
      <c r="AA8" s="227" t="str">
        <f>IF(NOVA!F178&lt;&gt;"", NOVA!F178, "")</f>
        <v/>
      </c>
      <c r="AB8" s="228"/>
      <c r="AC8" s="227" t="str">
        <f>NOVA!B55</f>
        <v>3a</v>
      </c>
      <c r="AD8" s="227" t="str">
        <f>NOVA!C55</f>
        <v>Explore what is wildlife</v>
      </c>
      <c r="AE8" s="227"/>
      <c r="AF8" s="227" t="str">
        <f>IF(NOVA!F55&lt;&gt;"", NOVA!F55, "")</f>
        <v/>
      </c>
      <c r="AG8" s="228"/>
      <c r="AH8" s="227" t="str">
        <f>NOVA!B119</f>
        <v>3a</v>
      </c>
      <c r="AI8" s="227" t="str">
        <f>NOVA!C119</f>
        <v>Look up definition of Technology</v>
      </c>
      <c r="AJ8" s="227"/>
      <c r="AK8" s="227" t="str">
        <f>IF(NOVA!F119&lt;&gt;"", NOVA!F119, "")</f>
        <v/>
      </c>
    </row>
    <row r="9" spans="1:37">
      <c r="A9" s="4"/>
      <c r="B9" s="4"/>
      <c r="D9" s="374"/>
      <c r="E9" s="31" t="str">
        <f>Achievements!$B11</f>
        <v>4a</v>
      </c>
      <c r="F9" s="179" t="str">
        <f>Achievements!$C11</f>
        <v>Show what to do during natural disaster</v>
      </c>
      <c r="G9" s="32" t="str">
        <f>IF(Achievements!F11&lt;&gt;"","A","")</f>
        <v/>
      </c>
      <c r="I9" s="367"/>
      <c r="J9" s="178">
        <f>Electives!B12</f>
        <v>6</v>
      </c>
      <c r="K9" s="36" t="str">
        <f>Electives!C12</f>
        <v>Create a balance scale</v>
      </c>
      <c r="L9" s="31" t="str">
        <f>IF(Electives!F12&lt;&gt;"","E","")</f>
        <v/>
      </c>
      <c r="O9" s="174" t="str">
        <f>Electives!B81</f>
        <v>Finding Your Way</v>
      </c>
      <c r="P9" s="29"/>
      <c r="R9" s="228"/>
      <c r="S9" s="226">
        <f>'Cub Awards'!B11</f>
        <v>6</v>
      </c>
      <c r="T9" s="364" t="str">
        <f>'Cub Awards'!C11</f>
        <v>Tell about what you learned</v>
      </c>
      <c r="U9" s="364"/>
      <c r="V9" s="226" t="str">
        <f>IF('Cub Awards'!F11&lt;&gt;"", 'Cub Awards'!F11, "")</f>
        <v/>
      </c>
      <c r="W9" s="228"/>
      <c r="X9" s="227">
        <f>NOVA!B179</f>
        <v>5</v>
      </c>
      <c r="Y9" s="227" t="str">
        <f>NOVA!C179</f>
        <v>Discuss importance of STEM education</v>
      </c>
      <c r="Z9" s="227"/>
      <c r="AA9" s="227" t="str">
        <f>IF(NOVA!F179&lt;&gt;"", NOVA!F179, "")</f>
        <v/>
      </c>
      <c r="AB9" s="228"/>
      <c r="AC9" s="227" t="str">
        <f>NOVA!B56</f>
        <v>3b</v>
      </c>
      <c r="AD9" s="227" t="str">
        <f>NOVA!C56</f>
        <v>Explain relationships within food chain</v>
      </c>
      <c r="AE9" s="227"/>
      <c r="AF9" s="227" t="str">
        <f>IF(NOVA!F56&lt;&gt;"", NOVA!F56, "")</f>
        <v/>
      </c>
      <c r="AG9" s="228"/>
      <c r="AH9" s="227" t="str">
        <f>NOVA!B120</f>
        <v>3b1</v>
      </c>
      <c r="AI9" s="227" t="str">
        <f>NOVA!C120</f>
        <v>How is tech used in communication</v>
      </c>
      <c r="AJ9" s="227"/>
      <c r="AK9" s="227" t="str">
        <f>IF(NOVA!F120&lt;&gt;"", NOVA!F120, "")</f>
        <v/>
      </c>
    </row>
    <row r="10" spans="1:37" ht="12.75" customHeight="1">
      <c r="A10" s="1" t="s">
        <v>24</v>
      </c>
      <c r="D10" s="374"/>
      <c r="E10" s="31" t="str">
        <f>Achievements!$B12</f>
        <v>4b</v>
      </c>
      <c r="F10" s="179" t="str">
        <f>Achievements!$C12</f>
        <v>Show what to do to prevent spreading germs</v>
      </c>
      <c r="G10" s="32" t="str">
        <f>IF(Achievements!F12&lt;&gt;"","A","")</f>
        <v/>
      </c>
      <c r="I10" s="368"/>
      <c r="J10" s="178">
        <f>Electives!B13</f>
        <v>7</v>
      </c>
      <c r="K10" s="36" t="str">
        <f>Electives!C13</f>
        <v>Do a coin weight investigation</v>
      </c>
      <c r="L10" s="31" t="str">
        <f>IF(Electives!F13&lt;&gt;"","E","")</f>
        <v/>
      </c>
      <c r="N10" s="378" t="str">
        <f>Electives!E81</f>
        <v>(do all)</v>
      </c>
      <c r="O10" s="178" t="str">
        <f>Electives!B82</f>
        <v>1a</v>
      </c>
      <c r="P10" s="36" t="str">
        <f>Electives!C82</f>
        <v>Locate your home on a map</v>
      </c>
      <c r="Q10" s="31" t="str">
        <f>IF(Electives!F82&lt;&gt;"","E","")</f>
        <v/>
      </c>
      <c r="R10" s="224"/>
      <c r="S10" s="229"/>
      <c r="T10" s="324" t="str">
        <f>'Cub Awards'!C13</f>
        <v>Outdoor Activity Award</v>
      </c>
      <c r="U10" s="324"/>
      <c r="V10" s="229"/>
      <c r="W10" s="224"/>
      <c r="X10" s="227">
        <f>NOVA!B180</f>
        <v>6</v>
      </c>
      <c r="Y10" s="227" t="str">
        <f>NOVA!C180</f>
        <v>Participate in a science project</v>
      </c>
      <c r="Z10" s="227"/>
      <c r="AA10" s="227" t="str">
        <f>IF(NOVA!F180&lt;&gt;"", NOVA!F180, "")</f>
        <v/>
      </c>
      <c r="AB10" s="224"/>
      <c r="AC10" s="227" t="str">
        <f>NOVA!B57</f>
        <v>3c</v>
      </c>
      <c r="AD10" s="227" t="str">
        <f>NOVA!C57</f>
        <v>Explain your favorite plant / wildlife</v>
      </c>
      <c r="AE10" s="227"/>
      <c r="AF10" s="227" t="str">
        <f>IF(NOVA!F57&lt;&gt;"", NOVA!F57, "")</f>
        <v/>
      </c>
      <c r="AG10" s="224"/>
      <c r="AH10" s="227" t="str">
        <f>NOVA!B121</f>
        <v>3b2</v>
      </c>
      <c r="AI10" s="227" t="str">
        <f>NOVA!C121</f>
        <v>How is tech used in business</v>
      </c>
      <c r="AJ10" s="227"/>
      <c r="AK10" s="227" t="str">
        <f>IF(NOVA!F121&lt;&gt;"", NOVA!F121, "")</f>
        <v/>
      </c>
    </row>
    <row r="11" spans="1:37" ht="13.2" customHeight="1">
      <c r="A11" s="40" t="str">
        <f>Achievements!B5</f>
        <v>Call of the Wild</v>
      </c>
      <c r="B11" s="49" t="str">
        <f>Achievements!F15</f>
        <v/>
      </c>
      <c r="D11" s="374"/>
      <c r="E11" s="31">
        <f>Achievements!$B13</f>
        <v>5</v>
      </c>
      <c r="F11" s="179" t="str">
        <f>Achievements!$C13</f>
        <v>Tie an overhand and square knots</v>
      </c>
      <c r="G11" s="32" t="str">
        <f>IF(Achievements!F13&lt;&gt;"","A","")</f>
        <v/>
      </c>
      <c r="J11" s="174" t="str">
        <f>Electives!B15</f>
        <v>Air of the Wolf</v>
      </c>
      <c r="K11" s="1"/>
      <c r="N11" s="378"/>
      <c r="O11" s="178" t="str">
        <f>Electives!B83</f>
        <v>1b</v>
      </c>
      <c r="P11" s="36" t="str">
        <f>Electives!C83</f>
        <v>Draw a map</v>
      </c>
      <c r="Q11" s="31" t="str">
        <f>IF(Electives!F83&lt;&gt;"","E","")</f>
        <v/>
      </c>
      <c r="R11" s="224"/>
      <c r="S11" s="226">
        <f>'Cub Awards'!B14</f>
        <v>1</v>
      </c>
      <c r="T11" s="364" t="str">
        <f>'Cub Awards'!C14</f>
        <v>Attend either summer Day or Resident camp</v>
      </c>
      <c r="U11" s="364"/>
      <c r="V11" s="226" t="str">
        <f>IF('Cub Awards'!F14&lt;&gt;"", 'Cub Awards'!F14, "")</f>
        <v/>
      </c>
      <c r="W11" s="224"/>
      <c r="X11" s="227">
        <f>NOVA!B181</f>
        <v>7</v>
      </c>
      <c r="Y11" s="227" t="str">
        <f>NOVA!C181</f>
        <v>Do ONE</v>
      </c>
      <c r="Z11" s="227"/>
      <c r="AA11" s="227" t="str">
        <f>IF(NOVA!F181&lt;&gt;"", NOVA!F181, "")</f>
        <v/>
      </c>
      <c r="AB11" s="224"/>
      <c r="AC11" s="227" t="str">
        <f>NOVA!B58</f>
        <v>3d</v>
      </c>
      <c r="AD11" s="227" t="str">
        <f>NOVA!C58</f>
        <v>Discuss what you've learned</v>
      </c>
      <c r="AE11" s="227"/>
      <c r="AF11" s="227" t="str">
        <f>IF(NOVA!F58&lt;&gt;"", NOVA!F58, "")</f>
        <v/>
      </c>
      <c r="AG11" s="224"/>
      <c r="AH11" s="227" t="str">
        <f>NOVA!B122</f>
        <v>3b3</v>
      </c>
      <c r="AI11" s="227" t="str">
        <f>NOVA!C122</f>
        <v>How is tech used in construction</v>
      </c>
      <c r="AJ11" s="227"/>
      <c r="AK11" s="227" t="str">
        <f>IF(NOVA!F122&lt;&gt;"", NOVA!F122, "")</f>
        <v/>
      </c>
    </row>
    <row r="12" spans="1:37" ht="13.2" customHeight="1">
      <c r="A12" s="41" t="str">
        <f>Achievements!B16</f>
        <v>Council Fire</v>
      </c>
      <c r="B12" s="49" t="str">
        <f>Achievements!F24</f>
        <v/>
      </c>
      <c r="D12" s="374"/>
      <c r="E12" s="31">
        <f>Achievements!$B14</f>
        <v>6</v>
      </c>
      <c r="F12" s="179" t="str">
        <f>Achievements!$C14</f>
        <v>Identify four types of animals</v>
      </c>
      <c r="G12" s="32" t="str">
        <f>IF(Achievements!F14&lt;&gt;"","A","")</f>
        <v/>
      </c>
      <c r="I12" s="378" t="str">
        <f>Electives!E15</f>
        <v>(do two of 1 and two of 2)</v>
      </c>
      <c r="J12" s="178" t="str">
        <f>Electives!B16</f>
        <v>1a</v>
      </c>
      <c r="K12" s="178" t="str">
        <f>Electives!C16</f>
        <v>Fly and modify a paper airplane</v>
      </c>
      <c r="L12" s="31" t="str">
        <f>IF(Electives!F16&lt;&gt;"","E","")</f>
        <v/>
      </c>
      <c r="N12" s="378"/>
      <c r="O12" s="178" t="str">
        <f>Electives!B84</f>
        <v>2a</v>
      </c>
      <c r="P12" s="36" t="str">
        <f>Electives!C84</f>
        <v>Identify a compass rose</v>
      </c>
      <c r="Q12" s="31" t="str">
        <f>IF(Electives!F84&lt;&gt;"","E","")</f>
        <v/>
      </c>
      <c r="R12" s="221"/>
      <c r="S12" s="226">
        <f>'Cub Awards'!B15</f>
        <v>2</v>
      </c>
      <c r="T12" s="364" t="str">
        <f>'Cub Awards'!C15</f>
        <v>Complete Paws on the Path</v>
      </c>
      <c r="U12" s="364"/>
      <c r="V12" s="226" t="str">
        <f>IF('Cub Awards'!F15&lt;&gt;"", 'Cub Awards'!F15, "")</f>
        <v xml:space="preserve"> </v>
      </c>
      <c r="W12" s="221"/>
      <c r="X12" s="227" t="str">
        <f>NOVA!B182</f>
        <v>7a</v>
      </c>
      <c r="Y12" s="227" t="str">
        <f>NOVA!C182</f>
        <v>Visit with someone in a STEM career</v>
      </c>
      <c r="Z12" s="227"/>
      <c r="AA12" s="227" t="str">
        <f>IF(NOVA!F182&lt;&gt;"", NOVA!F182, "")</f>
        <v/>
      </c>
      <c r="AB12" s="221"/>
      <c r="AC12" s="227">
        <f>NOVA!B59</f>
        <v>4</v>
      </c>
      <c r="AD12" s="227" t="str">
        <f>NOVA!C59</f>
        <v>Do TWO from A-F</v>
      </c>
      <c r="AE12" s="227"/>
      <c r="AF12" s="227" t="str">
        <f>IF(NOVA!F59&lt;&gt;"", NOVA!F59, "")</f>
        <v/>
      </c>
      <c r="AG12" s="221"/>
      <c r="AH12" s="227" t="str">
        <f>NOVA!B123</f>
        <v>3b4</v>
      </c>
      <c r="AI12" s="227" t="str">
        <f>NOVA!C123</f>
        <v>How is tech used in sports</v>
      </c>
      <c r="AJ12" s="227"/>
      <c r="AK12" s="227" t="str">
        <f>IF(NOVA!F123&lt;&gt;"", NOVA!F123, "")</f>
        <v/>
      </c>
    </row>
    <row r="13" spans="1:37">
      <c r="A13" s="41" t="str">
        <f>Achievements!B25</f>
        <v>Duty to God Footsteps</v>
      </c>
      <c r="B13" s="49" t="str">
        <f>Achievements!F32</f>
        <v/>
      </c>
      <c r="D13" s="379" t="str">
        <f>Achievements!$B16</f>
        <v>Council Fire</v>
      </c>
      <c r="E13" s="379"/>
      <c r="F13" s="379"/>
      <c r="G13" s="379"/>
      <c r="I13" s="378"/>
      <c r="J13" s="178" t="str">
        <f>Electives!B17</f>
        <v>1b</v>
      </c>
      <c r="K13" s="178" t="str">
        <f>Electives!C17</f>
        <v>Make a balloon powered sled</v>
      </c>
      <c r="L13" s="31" t="str">
        <f>IF(Electives!F17&lt;&gt;"","E","")</f>
        <v/>
      </c>
      <c r="N13" s="378"/>
      <c r="O13" s="178" t="str">
        <f>Electives!B85</f>
        <v>2b</v>
      </c>
      <c r="P13" s="36" t="str">
        <f>Electives!C85</f>
        <v>Use a compass to find north</v>
      </c>
      <c r="Q13" s="31" t="str">
        <f>IF(Electives!F85&lt;&gt;"","E","")</f>
        <v/>
      </c>
      <c r="R13" s="221"/>
      <c r="S13" s="226">
        <f>'Cub Awards'!B16</f>
        <v>3</v>
      </c>
      <c r="T13" s="364" t="str">
        <f>'Cub Awards'!C16</f>
        <v>do five</v>
      </c>
      <c r="U13" s="364"/>
      <c r="V13" s="226" t="str">
        <f>IF('Cub Awards'!F16&lt;&gt;"", 'Cub Awards'!F16, "")</f>
        <v/>
      </c>
      <c r="W13" s="221"/>
      <c r="X13" s="227" t="str">
        <f>NOVA!B183</f>
        <v>7b</v>
      </c>
      <c r="Y13" s="227" t="str">
        <f>NOVA!C183</f>
        <v>Learn about a career dependent on STEM</v>
      </c>
      <c r="Z13" s="227"/>
      <c r="AA13" s="227" t="str">
        <f>IF(NOVA!F183&lt;&gt;"", NOVA!F183, "")</f>
        <v/>
      </c>
      <c r="AB13" s="221"/>
      <c r="AC13" s="227" t="str">
        <f>NOVA!B60</f>
        <v>4a1</v>
      </c>
      <c r="AD13" s="227" t="str">
        <f>NOVA!C60</f>
        <v xml:space="preserve">Catalog 3-5 endangered plants/animals </v>
      </c>
      <c r="AE13" s="227"/>
      <c r="AF13" s="227" t="str">
        <f>IF(NOVA!F60&lt;&gt;"", NOVA!F60, "")</f>
        <v/>
      </c>
      <c r="AG13" s="221"/>
      <c r="AH13" s="227" t="str">
        <f>NOVA!B124</f>
        <v>3b5</v>
      </c>
      <c r="AI13" s="227" t="str">
        <f>NOVA!C124</f>
        <v>How is tech used in entertainment</v>
      </c>
      <c r="AJ13" s="227"/>
      <c r="AK13" s="227" t="str">
        <f>IF(NOVA!F124&lt;&gt;"", NOVA!F124, "")</f>
        <v/>
      </c>
    </row>
    <row r="14" spans="1:37" ht="12.75" customHeight="1">
      <c r="A14" s="41" t="str">
        <f>Achievements!B33</f>
        <v>Howling at the Moon</v>
      </c>
      <c r="B14" s="49" t="str">
        <f>Achievements!F38</f>
        <v xml:space="preserve"> </v>
      </c>
      <c r="D14" s="373" t="str">
        <f>Achievements!E16</f>
        <v>(do 1-2 and one of 3-7)</v>
      </c>
      <c r="E14" s="31">
        <f>Achievements!$B17</f>
        <v>1</v>
      </c>
      <c r="F14" s="179" t="str">
        <f>Achievements!$C17</f>
        <v>Participate in a flag ceremony</v>
      </c>
      <c r="G14" s="32" t="str">
        <f>IF(Achievements!F17&lt;&gt;"","A","")</f>
        <v/>
      </c>
      <c r="I14" s="378"/>
      <c r="J14" s="178" t="str">
        <f>Electives!B18</f>
        <v>1c</v>
      </c>
      <c r="K14" s="178" t="str">
        <f>Electives!C18</f>
        <v>Bounce an underinflated ball</v>
      </c>
      <c r="L14" s="31" t="str">
        <f>IF(Electives!F18&lt;&gt;"","E","")</f>
        <v/>
      </c>
      <c r="N14" s="378"/>
      <c r="O14" s="178">
        <f>Electives!B86</f>
        <v>3</v>
      </c>
      <c r="P14" s="36" t="str">
        <f>Electives!C86</f>
        <v>Use a compass on a scavenger hunt</v>
      </c>
      <c r="Q14" s="31" t="str">
        <f>IF(Electives!F86&lt;&gt;"","E","")</f>
        <v/>
      </c>
      <c r="R14" s="228"/>
      <c r="S14" s="226" t="str">
        <f>'Cub Awards'!B17</f>
        <v>a</v>
      </c>
      <c r="T14" s="364" t="str">
        <f>'Cub Awards'!C17</f>
        <v>Participate in nature hike</v>
      </c>
      <c r="U14" s="364"/>
      <c r="V14" s="226" t="str">
        <f>IF('Cub Awards'!F17&lt;&gt;"", 'Cub Awards'!F17, "")</f>
        <v/>
      </c>
      <c r="W14" s="228"/>
      <c r="X14" s="227">
        <f>NOVA!B184</f>
        <v>8</v>
      </c>
      <c r="Y14" s="227" t="str">
        <f>NOVA!C184</f>
        <v>Discuss scientific method</v>
      </c>
      <c r="Z14" s="227"/>
      <c r="AA14" s="227" t="str">
        <f>IF(NOVA!F184&lt;&gt;"", NOVA!F184, "")</f>
        <v/>
      </c>
      <c r="AB14" s="228"/>
      <c r="AC14" s="227" t="str">
        <f>NOVA!B61</f>
        <v>4a2</v>
      </c>
      <c r="AD14" s="227" t="str">
        <f>NOVA!C61</f>
        <v>Display 10 locally threatened species</v>
      </c>
      <c r="AE14" s="227"/>
      <c r="AF14" s="227" t="str">
        <f>IF(NOVA!F61&lt;&gt;"", NOVA!F61, "")</f>
        <v/>
      </c>
      <c r="AG14" s="228"/>
      <c r="AH14" s="227" t="str">
        <f>NOVA!B125</f>
        <v>3c</v>
      </c>
      <c r="AI14" s="227" t="str">
        <f>NOVA!C125</f>
        <v>Discuss your findings with counselor</v>
      </c>
      <c r="AJ14" s="227"/>
      <c r="AK14" s="227" t="str">
        <f>IF(NOVA!F125&lt;&gt;"", NOVA!F125, "")</f>
        <v/>
      </c>
    </row>
    <row r="15" spans="1:37">
      <c r="A15" s="41" t="str">
        <f>Achievements!B39</f>
        <v>Paws on the Path</v>
      </c>
      <c r="B15" s="49" t="str">
        <f>Achievements!F47</f>
        <v xml:space="preserve"> </v>
      </c>
      <c r="D15" s="374"/>
      <c r="E15" s="31">
        <f>Achievements!$B18</f>
        <v>2</v>
      </c>
      <c r="F15" s="179" t="str">
        <f>Achievements!$C18</f>
        <v>Work on a service project</v>
      </c>
      <c r="G15" s="32" t="str">
        <f>IF(Achievements!F18&lt;&gt;"","A","")</f>
        <v/>
      </c>
      <c r="I15" s="378"/>
      <c r="J15" s="178" t="str">
        <f>Electives!B19</f>
        <v>1d</v>
      </c>
      <c r="K15" s="178" t="str">
        <f>Electives!C19</f>
        <v>Roll an underinflated ball or tire</v>
      </c>
      <c r="L15" s="31" t="str">
        <f>IF(Electives!F19&lt;&gt;"","E","")</f>
        <v/>
      </c>
      <c r="N15" s="378"/>
      <c r="O15" s="178">
        <f>Electives!B87</f>
        <v>4</v>
      </c>
      <c r="P15" s="36" t="str">
        <f>Electives!C87</f>
        <v>Go on a hike with a map and compass</v>
      </c>
      <c r="Q15" s="31" t="str">
        <f>IF(Electives!F87&lt;&gt;"","E","")</f>
        <v/>
      </c>
      <c r="R15" s="224"/>
      <c r="S15" s="226" t="str">
        <f>'Cub Awards'!B18</f>
        <v>b</v>
      </c>
      <c r="T15" s="364" t="str">
        <f>'Cub Awards'!C18</f>
        <v>Participate in outdoor activity</v>
      </c>
      <c r="U15" s="364"/>
      <c r="V15" s="226" t="str">
        <f>IF('Cub Awards'!F18&lt;&gt;"", 'Cub Awards'!F18, "")</f>
        <v/>
      </c>
      <c r="W15" s="224"/>
      <c r="X15" s="227">
        <f>NOVA!B185</f>
        <v>9</v>
      </c>
      <c r="Y15" s="227" t="str">
        <f>NOVA!C185</f>
        <v>Participate in a STEM activity with den</v>
      </c>
      <c r="Z15" s="227"/>
      <c r="AA15" s="227" t="str">
        <f>IF(NOVA!F185&lt;&gt;"", NOVA!F185, "")</f>
        <v/>
      </c>
      <c r="AB15" s="224"/>
      <c r="AC15" s="227" t="str">
        <f>NOVA!B62</f>
        <v>4a3</v>
      </c>
      <c r="AD15" s="227" t="str">
        <f>NOVA!C62</f>
        <v>Discuss threatened v. endangered v. extinct</v>
      </c>
      <c r="AE15" s="227"/>
      <c r="AF15" s="227" t="str">
        <f>IF(NOVA!F62&lt;&gt;"", NOVA!F62, "")</f>
        <v/>
      </c>
      <c r="AG15" s="224"/>
      <c r="AH15" s="227">
        <f>NOVA!B126</f>
        <v>4</v>
      </c>
      <c r="AI15" s="227" t="str">
        <f>NOVA!C126</f>
        <v>Visit a place where tech is used</v>
      </c>
      <c r="AJ15" s="227"/>
      <c r="AK15" s="227" t="str">
        <f>IF(NOVA!F126&lt;&gt;"", NOVA!F126, "")</f>
        <v/>
      </c>
    </row>
    <row r="16" spans="1:37" ht="13.2" customHeight="1">
      <c r="A16" s="42" t="str">
        <f>Achievements!B48</f>
        <v>Running with the Pack</v>
      </c>
      <c r="B16" s="49" t="str">
        <f>Achievements!F55</f>
        <v xml:space="preserve"> </v>
      </c>
      <c r="D16" s="374"/>
      <c r="E16" s="31">
        <f>Achievements!$B19</f>
        <v>3</v>
      </c>
      <c r="F16" s="179" t="str">
        <f>Achievements!$C19</f>
        <v>Talk to a PD officer / FD member, etc</v>
      </c>
      <c r="G16" s="32" t="str">
        <f>IF(Achievements!F19&lt;&gt;"","A","")</f>
        <v/>
      </c>
      <c r="I16" s="378"/>
      <c r="J16" s="178" t="str">
        <f>Electives!B20</f>
        <v>2a</v>
      </c>
      <c r="K16" s="178" t="str">
        <f>Electives!C20</f>
        <v>Record the sounds you hear outside</v>
      </c>
      <c r="L16" s="31" t="str">
        <f>IF(Electives!F20&lt;&gt;"","E","")</f>
        <v/>
      </c>
      <c r="O16" s="174" t="str">
        <f>Electives!B89</f>
        <v>Germs Alive!</v>
      </c>
      <c r="P16" s="29"/>
      <c r="R16" s="224"/>
      <c r="S16" s="226" t="str">
        <f>'Cub Awards'!B19</f>
        <v>c</v>
      </c>
      <c r="T16" s="364" t="str">
        <f>'Cub Awards'!C19</f>
        <v>Explain the buddy system</v>
      </c>
      <c r="U16" s="364"/>
      <c r="V16" s="226" t="str">
        <f>IF('Cub Awards'!F19&lt;&gt;"", 'Cub Awards'!F19, "")</f>
        <v/>
      </c>
      <c r="W16" s="224"/>
      <c r="X16" s="227">
        <f>NOVA!B186</f>
        <v>10</v>
      </c>
      <c r="Y16" s="227" t="str">
        <f>NOVA!C186</f>
        <v>Submit Supernova application</v>
      </c>
      <c r="Z16" s="227"/>
      <c r="AA16" s="227" t="str">
        <f>IF(NOVA!F186&lt;&gt;"", NOVA!F186, "")</f>
        <v/>
      </c>
      <c r="AB16" s="224"/>
      <c r="AC16" s="227" t="str">
        <f>NOVA!B63</f>
        <v>4b1</v>
      </c>
      <c r="AD16" s="227" t="str">
        <f>NOVA!C63</f>
        <v>Catalog 5 locally invasive animals</v>
      </c>
      <c r="AE16" s="227"/>
      <c r="AF16" s="227" t="str">
        <f>IF(NOVA!F63&lt;&gt;"", NOVA!F63, "")</f>
        <v/>
      </c>
      <c r="AG16" s="224"/>
      <c r="AH16" s="227" t="str">
        <f>NOVA!B127</f>
        <v>4a1</v>
      </c>
      <c r="AI16" s="227" t="str">
        <f>NOVA!C127</f>
        <v>Talk with someone about tech used</v>
      </c>
      <c r="AJ16" s="227"/>
      <c r="AK16" s="227" t="str">
        <f>IF(NOVA!F127&lt;&gt;"", NOVA!F127, "")</f>
        <v/>
      </c>
    </row>
    <row r="17" spans="1:37">
      <c r="D17" s="374"/>
      <c r="E17" s="31">
        <f>Achievements!$B20</f>
        <v>4</v>
      </c>
      <c r="F17" s="179" t="str">
        <f>Achievements!$C20</f>
        <v>Show how your community has changed</v>
      </c>
      <c r="G17" s="32" t="str">
        <f>IF(Achievements!F20&lt;&gt;"","A","")</f>
        <v/>
      </c>
      <c r="I17" s="378"/>
      <c r="J17" s="178" t="str">
        <f>Electives!B21</f>
        <v>2b</v>
      </c>
      <c r="K17" s="178" t="str">
        <f>Electives!C21</f>
        <v>Create a wind instrument and play it</v>
      </c>
      <c r="L17" s="31" t="str">
        <f>IF(Electives!F21&lt;&gt;"","E","")</f>
        <v/>
      </c>
      <c r="N17" s="366" t="str">
        <f>Electives!E89</f>
        <v>(do five)</v>
      </c>
      <c r="O17" s="178">
        <f>Electives!B90</f>
        <v>1</v>
      </c>
      <c r="P17" s="36" t="str">
        <f>Electives!C90</f>
        <v>Wash your hands and sing the "Germ Song"</v>
      </c>
      <c r="Q17" s="31" t="str">
        <f>IF(Electives!F90&lt;&gt;"","E","")</f>
        <v/>
      </c>
      <c r="R17" s="230"/>
      <c r="S17" s="226" t="str">
        <f>'Cub Awards'!B20</f>
        <v>d</v>
      </c>
      <c r="T17" s="364" t="str">
        <f>'Cub Awards'!C20</f>
        <v>Attend a pack overnighter</v>
      </c>
      <c r="U17" s="364"/>
      <c r="V17" s="226" t="str">
        <f>IF('Cub Awards'!F20&lt;&gt;"", 'Cub Awards'!F20, "")</f>
        <v/>
      </c>
      <c r="W17" s="230"/>
      <c r="X17" s="222"/>
      <c r="Y17" s="104" t="str">
        <f>NOVA!C5</f>
        <v>NOVA Science: Science Everywhere</v>
      </c>
      <c r="Z17" s="104"/>
      <c r="AA17" s="81"/>
      <c r="AB17" s="230"/>
      <c r="AC17" s="227" t="str">
        <f>NOVA!B64</f>
        <v>4b2</v>
      </c>
      <c r="AD17" s="227" t="str">
        <f>NOVA!C64</f>
        <v>Design display about invasive species</v>
      </c>
      <c r="AE17" s="227"/>
      <c r="AF17" s="227" t="str">
        <f>IF(NOVA!F64&lt;&gt;"", NOVA!F64, "")</f>
        <v/>
      </c>
      <c r="AG17" s="230"/>
      <c r="AH17" s="227" t="str">
        <f>NOVA!B128</f>
        <v>4a2</v>
      </c>
      <c r="AI17" s="227" t="str">
        <f>NOVA!C128</f>
        <v>Ask expert why the tech is used</v>
      </c>
      <c r="AJ17" s="227"/>
      <c r="AK17" s="227" t="str">
        <f>IF(NOVA!F128&lt;&gt;"", NOVA!F128, "")</f>
        <v/>
      </c>
    </row>
    <row r="18" spans="1:37">
      <c r="D18" s="374"/>
      <c r="E18" s="31">
        <f>Achievements!$B21</f>
        <v>5</v>
      </c>
      <c r="F18" s="179" t="str">
        <f>Achievements!$C21</f>
        <v>Present a solution to a community issue</v>
      </c>
      <c r="G18" s="32" t="str">
        <f>IF(Achievements!F21&lt;&gt;"","A","")</f>
        <v/>
      </c>
      <c r="I18" s="378"/>
      <c r="J18" s="178" t="str">
        <f>Electives!B22</f>
        <v>2c</v>
      </c>
      <c r="K18" s="178" t="str">
        <f>Electives!C22</f>
        <v>Investigate how speed affects sound</v>
      </c>
      <c r="L18" s="31" t="str">
        <f>IF(Electives!F22&lt;&gt;"","E","")</f>
        <v/>
      </c>
      <c r="N18" s="371"/>
      <c r="O18" s="178">
        <f>Electives!B91</f>
        <v>2</v>
      </c>
      <c r="P18" s="36" t="str">
        <f>Electives!C91</f>
        <v>Play germ Magnet</v>
      </c>
      <c r="Q18" s="31" t="str">
        <f>IF(Electives!F91&lt;&gt;"","E","")</f>
        <v/>
      </c>
      <c r="R18" s="230"/>
      <c r="S18" s="226" t="str">
        <f>'Cub Awards'!B21</f>
        <v>e</v>
      </c>
      <c r="T18" s="364" t="str">
        <f>'Cub Awards'!C21</f>
        <v>Complete an oudoor service project</v>
      </c>
      <c r="U18" s="364"/>
      <c r="V18" s="226" t="str">
        <f>IF('Cub Awards'!F21&lt;&gt;"", 'Cub Awards'!F21, "")</f>
        <v/>
      </c>
      <c r="W18" s="230"/>
      <c r="X18" s="227" t="str">
        <f>NOVA!B6</f>
        <v>1a</v>
      </c>
      <c r="Y18" s="227" t="str">
        <f>NOVA!C6</f>
        <v>Read or watch 1 hour of science content</v>
      </c>
      <c r="Z18" s="227"/>
      <c r="AA18" s="227" t="str">
        <f>IF(NOVA!F6&lt;&gt;"", NOVA!F6, "")</f>
        <v/>
      </c>
      <c r="AB18" s="230"/>
      <c r="AC18" s="227" t="str">
        <f>NOVA!B65</f>
        <v>4b3</v>
      </c>
      <c r="AD18" s="227" t="str">
        <f>NOVA!C65</f>
        <v>Discuss invasive species</v>
      </c>
      <c r="AE18" s="227"/>
      <c r="AF18" s="227" t="str">
        <f>IF(NOVA!F65&lt;&gt;"", NOVA!F65, "")</f>
        <v/>
      </c>
      <c r="AG18" s="230"/>
      <c r="AH18" s="227" t="str">
        <f>NOVA!B129</f>
        <v>4b</v>
      </c>
      <c r="AI18" s="227" t="str">
        <f>NOVA!C129</f>
        <v>Discuss with counselor your visit</v>
      </c>
      <c r="AJ18" s="227"/>
      <c r="AK18" s="227" t="str">
        <f>IF(NOVA!F129&lt;&gt;"", NOVA!F129, "")</f>
        <v/>
      </c>
    </row>
    <row r="19" spans="1:37">
      <c r="A19" s="44" t="s">
        <v>23</v>
      </c>
      <c r="B19" s="3"/>
      <c r="D19" s="374"/>
      <c r="E19" s="31">
        <f>Achievements!$B22</f>
        <v>6</v>
      </c>
      <c r="F19" s="179" t="str">
        <f>Achievements!$C22</f>
        <v>Make and follow a den duty chart</v>
      </c>
      <c r="G19" s="32" t="str">
        <f>IF(Achievements!F22&lt;&gt;"","A","")</f>
        <v/>
      </c>
      <c r="I19" s="378"/>
      <c r="J19" s="178" t="str">
        <f>Electives!B23</f>
        <v>2d</v>
      </c>
      <c r="K19" s="178" t="str">
        <f>Electives!C23</f>
        <v>Make and fly a kite</v>
      </c>
      <c r="L19" s="31" t="str">
        <f>IF(Electives!F23&lt;&gt;"","E","")</f>
        <v/>
      </c>
      <c r="N19" s="371"/>
      <c r="O19" s="178">
        <f>Electives!B92</f>
        <v>3</v>
      </c>
      <c r="P19" s="36" t="str">
        <f>Electives!C92</f>
        <v>Conduct a sneeze demonstration</v>
      </c>
      <c r="Q19" s="31" t="str">
        <f>IF(Electives!F92&lt;&gt;"","E","")</f>
        <v/>
      </c>
      <c r="R19" s="230"/>
      <c r="S19" s="226" t="str">
        <f>'Cub Awards'!B22</f>
        <v>f</v>
      </c>
      <c r="T19" s="364" t="str">
        <f>'Cub Awards'!C22</f>
        <v>Complete conservation project</v>
      </c>
      <c r="U19" s="364"/>
      <c r="V19" s="226" t="str">
        <f>IF('Cub Awards'!F22&lt;&gt;"", 'Cub Awards'!F22, "")</f>
        <v/>
      </c>
      <c r="W19" s="230"/>
      <c r="X19" s="227" t="str">
        <f>NOVA!B7</f>
        <v>1b</v>
      </c>
      <c r="Y19" s="227" t="str">
        <f>NOVA!C7</f>
        <v>List at least two questions or ideas</v>
      </c>
      <c r="Z19" s="227"/>
      <c r="AA19" s="227" t="str">
        <f>IF(NOVA!F7&lt;&gt;"", NOVA!F7, "")</f>
        <v/>
      </c>
      <c r="AB19" s="230"/>
      <c r="AC19" s="227" t="str">
        <f>NOVA!B66</f>
        <v>4c1</v>
      </c>
      <c r="AD19" s="227" t="str">
        <f>NOVA!C66</f>
        <v>Visit a local ecosystem and investigate</v>
      </c>
      <c r="AE19" s="227"/>
      <c r="AF19" s="227" t="str">
        <f>IF(NOVA!F66&lt;&gt;"", NOVA!F66, "")</f>
        <v/>
      </c>
      <c r="AG19" s="230"/>
      <c r="AH19" s="227">
        <f>NOVA!B130</f>
        <v>5</v>
      </c>
      <c r="AI19" s="227" t="str">
        <f>NOVA!C130</f>
        <v>Discuss how tech affects your life</v>
      </c>
      <c r="AJ19" s="227"/>
      <c r="AK19" s="227" t="str">
        <f>IF(NOVA!F130&lt;&gt;"", NOVA!F130, "")</f>
        <v/>
      </c>
    </row>
    <row r="20" spans="1:37">
      <c r="A20" s="132" t="str">
        <f>Electives!B6</f>
        <v>Adventures in Coins</v>
      </c>
      <c r="B20" s="31" t="str">
        <f>IF(Electives!F14&gt;0,Electives!F14," ")</f>
        <v/>
      </c>
      <c r="D20" s="375"/>
      <c r="E20" s="31">
        <f>Achievements!$B23</f>
        <v>7</v>
      </c>
      <c r="F20" s="179" t="str">
        <f>Achievements!$C23</f>
        <v>Participate in assembly for military vets</v>
      </c>
      <c r="G20" s="32" t="str">
        <f>IF(Achievements!F23&lt;&gt;"","A","")</f>
        <v/>
      </c>
      <c r="I20" s="378"/>
      <c r="J20" s="178" t="str">
        <f>Electives!B24</f>
        <v>2e</v>
      </c>
      <c r="K20" s="178" t="str">
        <f>Electives!C24</f>
        <v>Participate in a wind powered race</v>
      </c>
      <c r="L20" s="31" t="str">
        <f>IF(Electives!F24&lt;&gt;"","E","")</f>
        <v/>
      </c>
      <c r="N20" s="371"/>
      <c r="O20" s="178">
        <f>Electives!B93</f>
        <v>4</v>
      </c>
      <c r="P20" s="36" t="str">
        <f>Electives!C93</f>
        <v>Conduct a mucus demonstration</v>
      </c>
      <c r="Q20" s="31" t="str">
        <f>IF(Electives!F93&lt;&gt;"","E","")</f>
        <v/>
      </c>
      <c r="R20" s="230"/>
      <c r="S20" s="226" t="str">
        <f>'Cub Awards'!B23</f>
        <v>g</v>
      </c>
      <c r="T20" s="364" t="str">
        <f>'Cub Awards'!C23</f>
        <v>Earn the Summertime Pack Award</v>
      </c>
      <c r="U20" s="364"/>
      <c r="V20" s="226" t="str">
        <f>IF('Cub Awards'!F23&lt;&gt;"", 'Cub Awards'!F23, "")</f>
        <v/>
      </c>
      <c r="W20" s="230"/>
      <c r="X20" s="227" t="str">
        <f>NOVA!B8</f>
        <v>1c</v>
      </c>
      <c r="Y20" s="227" t="str">
        <f>NOVA!C8</f>
        <v>Discuss two with your counselor</v>
      </c>
      <c r="Z20" s="227"/>
      <c r="AA20" s="227" t="str">
        <f>IF(NOVA!F8&lt;&gt;"", NOVA!F8, "")</f>
        <v/>
      </c>
      <c r="AB20" s="230"/>
      <c r="AC20" s="227" t="str">
        <f>NOVA!B67</f>
        <v>4c2</v>
      </c>
      <c r="AD20" s="227" t="str">
        <f>NOVA!C67</f>
        <v>Draw food web of plants / animals</v>
      </c>
      <c r="AE20" s="227"/>
      <c r="AF20" s="227" t="str">
        <f>IF(NOVA!F67&lt;&gt;"", NOVA!F67, "")</f>
        <v/>
      </c>
      <c r="AG20" s="230"/>
      <c r="AH20" s="223"/>
      <c r="AI20" s="224" t="str">
        <f>NOVA!C132</f>
        <v>NOVA Engineering: Swing!</v>
      </c>
      <c r="AJ20" s="225"/>
      <c r="AK20" s="223"/>
    </row>
    <row r="21" spans="1:37">
      <c r="A21" s="133" t="str">
        <f>Electives!B15</f>
        <v>Air of the Wolf</v>
      </c>
      <c r="B21" s="31" t="str">
        <f>IF(Electives!F25&gt;0,Electives!F25,"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IF(Electives!F94&lt;&gt;"","E","")</f>
        <v/>
      </c>
      <c r="R21" s="230"/>
      <c r="S21" s="226" t="str">
        <f>'Cub Awards'!B24</f>
        <v>h</v>
      </c>
      <c r="T21" s="364" t="str">
        <f>'Cub Awards'!C24</f>
        <v>Participate in nature observation</v>
      </c>
      <c r="U21" s="364"/>
      <c r="V21" s="226" t="str">
        <f>IF('Cub Awards'!F24&lt;&gt;"", 'Cub Awards'!F24, "")</f>
        <v/>
      </c>
      <c r="W21" s="230"/>
      <c r="X21" s="227">
        <f>NOVA!B9</f>
        <v>2</v>
      </c>
      <c r="Y21" s="227" t="str">
        <f>NOVA!C9</f>
        <v>Complete an elective listed in comment</v>
      </c>
      <c r="Z21" s="227"/>
      <c r="AA21" s="227" t="str">
        <f>IF(NOVA!F9&lt;&gt;"", NOVA!F9, "")</f>
        <v/>
      </c>
      <c r="AB21" s="230"/>
      <c r="AC21" s="227" t="str">
        <f>NOVA!B68</f>
        <v>4c3</v>
      </c>
      <c r="AD21" s="227" t="str">
        <f>NOVA!C68</f>
        <v>Discuss food web with counselor</v>
      </c>
      <c r="AE21" s="227"/>
      <c r="AF21" s="227" t="str">
        <f>IF(NOVA!F68&lt;&gt;"", NOVA!F68, "")</f>
        <v/>
      </c>
      <c r="AG21" s="230"/>
      <c r="AH21" s="227" t="str">
        <f>NOVA!B133</f>
        <v>1a</v>
      </c>
      <c r="AI21" s="227" t="str">
        <f>NOVA!C133</f>
        <v>Read or watch 1 hour of mechanical content</v>
      </c>
      <c r="AJ21" s="227"/>
      <c r="AK21" s="227" t="str">
        <f>IF(NOVA!F133&lt;&gt;"", NOVA!F133, "")</f>
        <v/>
      </c>
    </row>
    <row r="22" spans="1:37" ht="12.75" customHeight="1">
      <c r="A22" s="133" t="str">
        <f>Electives!B26</f>
        <v>Code of the Wolf</v>
      </c>
      <c r="B22" s="50" t="str">
        <f>IF(Electives!F49&gt;0,Electives!F49," ")</f>
        <v xml:space="preserve"> </v>
      </c>
      <c r="D22" s="376" t="str">
        <f>Achievements!E25</f>
        <v>(do 1 or 2 and two of 4-6)</v>
      </c>
      <c r="E22" s="31">
        <f>Achievements!$B26</f>
        <v>1</v>
      </c>
      <c r="F22" s="179" t="str">
        <f>Achievements!$C26</f>
        <v>Discuss your duty to God</v>
      </c>
      <c r="G22" s="32" t="str">
        <f>IF(Achievements!F26&lt;&gt;"","A","")</f>
        <v/>
      </c>
      <c r="I22" s="378" t="str">
        <f>Electives!E26</f>
        <v>(do two of 1, one of 2, one of 3 and one of 4)</v>
      </c>
      <c r="J22" s="178" t="str">
        <f>Electives!B27</f>
        <v>1a</v>
      </c>
      <c r="K22" s="36" t="str">
        <f>Electives!C27</f>
        <v>Make a game requiring math to keep score</v>
      </c>
      <c r="L22" s="31" t="str">
        <f>IF(Electives!F27&lt;&gt;"","E","")</f>
        <v/>
      </c>
      <c r="N22" s="372"/>
      <c r="O22" s="178">
        <f>Electives!B95</f>
        <v>6</v>
      </c>
      <c r="P22" s="36" t="str">
        <f>Electives!C95</f>
        <v>Make a clean room chart</v>
      </c>
      <c r="Q22" s="31" t="str">
        <f>IF(Electives!F95&lt;&gt;"","E","")</f>
        <v/>
      </c>
      <c r="R22" s="230"/>
      <c r="S22" s="226" t="str">
        <f>'Cub Awards'!B25</f>
        <v>i</v>
      </c>
      <c r="T22" s="364" t="str">
        <f>'Cub Awards'!C25</f>
        <v>Participate in outdoor aquatics</v>
      </c>
      <c r="U22" s="364"/>
      <c r="V22" s="226" t="str">
        <f>IF('Cub Awards'!F25&lt;&gt;"", 'Cub Awards'!F25, "")</f>
        <v/>
      </c>
      <c r="W22" s="230"/>
      <c r="X22" s="227" t="str">
        <f>NOVA!B10</f>
        <v>3a</v>
      </c>
      <c r="Y22" s="227" t="str">
        <f>NOVA!C10</f>
        <v>Choose a question to investigate</v>
      </c>
      <c r="Z22" s="227"/>
      <c r="AA22" s="227" t="str">
        <f>IF(NOVA!F10&lt;&gt;"", NOVA!F10, "")</f>
        <v/>
      </c>
      <c r="AB22" s="230"/>
      <c r="AC22" s="227" t="str">
        <f>NOVA!B69</f>
        <v>4d1</v>
      </c>
      <c r="AD22" s="227" t="str">
        <f>NOVA!C69</f>
        <v>Crate diorama of local animal's habitat</v>
      </c>
      <c r="AE22" s="227"/>
      <c r="AF22" s="227" t="str">
        <f>IF(NOVA!F69&lt;&gt;"", NOVA!F69, "")</f>
        <v/>
      </c>
      <c r="AG22" s="230"/>
      <c r="AH22" s="227" t="str">
        <f>NOVA!B134</f>
        <v>1b</v>
      </c>
      <c r="AI22" s="227" t="str">
        <f>NOVA!C134</f>
        <v>List at least two questions or ideas</v>
      </c>
      <c r="AJ22" s="227"/>
      <c r="AK22" s="227" t="str">
        <f>IF(NOVA!F134&lt;&gt;"", NOVA!F134, "")</f>
        <v/>
      </c>
    </row>
    <row r="23" spans="1:37">
      <c r="A23" s="133" t="str">
        <f>Electives!B50</f>
        <v>Collections and Hobbies</v>
      </c>
      <c r="B23" s="31" t="str">
        <f>IF(Electives!F57&gt;0,Electives!F57," ")</f>
        <v/>
      </c>
      <c r="D23" s="377"/>
      <c r="E23" s="31">
        <f>Achievements!$B27</f>
        <v>2</v>
      </c>
      <c r="F23" s="179" t="str">
        <f>Achievements!$C27</f>
        <v>Earn the religious emblem of your faith</v>
      </c>
      <c r="G23" s="32" t="str">
        <f>IF(Achievements!F27&lt;&gt;"","A","")</f>
        <v/>
      </c>
      <c r="I23" s="378"/>
      <c r="J23" s="178" t="str">
        <f>Electives!B28</f>
        <v>1b</v>
      </c>
      <c r="K23" s="36" t="str">
        <f>Electives!C28</f>
        <v>Play of "Go Fish for 10's"</v>
      </c>
      <c r="L23" s="31" t="str">
        <f>IF(Electives!F28&lt;&gt;"","E","")</f>
        <v/>
      </c>
      <c r="O23" s="174" t="str">
        <f>Electives!B97</f>
        <v>Grow Something</v>
      </c>
      <c r="P23" s="29"/>
      <c r="R23" s="230"/>
      <c r="S23" s="226" t="str">
        <f>'Cub Awards'!B26</f>
        <v>j</v>
      </c>
      <c r="T23" s="364" t="str">
        <f>'Cub Awards'!C26</f>
        <v>Participate in outdoor campfire pgm</v>
      </c>
      <c r="U23" s="364"/>
      <c r="V23" s="226" t="str">
        <f>IF('Cub Awards'!F26&lt;&gt;"", 'Cub Awards'!F26, "")</f>
        <v/>
      </c>
      <c r="W23" s="230"/>
      <c r="X23" s="227" t="str">
        <f>NOVA!B11</f>
        <v>3b</v>
      </c>
      <c r="Y23" s="227" t="str">
        <f>NOVA!C11</f>
        <v>Use scientific method to investigate</v>
      </c>
      <c r="Z23" s="227"/>
      <c r="AA23" s="227" t="str">
        <f>IF(NOVA!F11&lt;&gt;"", NOVA!F11, "")</f>
        <v/>
      </c>
      <c r="AB23" s="230"/>
      <c r="AC23" s="227" t="str">
        <f>NOVA!B70</f>
        <v>4d2</v>
      </c>
      <c r="AD23" s="227" t="str">
        <f>NOVA!C70</f>
        <v>Explain what animal must have</v>
      </c>
      <c r="AE23" s="227"/>
      <c r="AF23" s="227" t="str">
        <f>IF(NOVA!F70&lt;&gt;"", NOVA!F70, "")</f>
        <v/>
      </c>
      <c r="AG23" s="230"/>
      <c r="AH23" s="227" t="str">
        <f>NOVA!B135</f>
        <v>1c</v>
      </c>
      <c r="AI23" s="227" t="str">
        <f>NOVA!C135</f>
        <v>Discuss two with your counselor</v>
      </c>
      <c r="AJ23" s="227"/>
      <c r="AK23" s="227" t="str">
        <f>IF(NOVA!F135&lt;&gt;"", NOVA!F135, "")</f>
        <v/>
      </c>
    </row>
    <row r="24" spans="1:37">
      <c r="A24" s="133" t="str">
        <f>Electives!B58</f>
        <v>Cubs Who Care</v>
      </c>
      <c r="B24" s="31" t="str">
        <f>IF(Electives!F73&gt;0,Electives!F73," ")</f>
        <v/>
      </c>
      <c r="D24" s="377"/>
      <c r="E24" s="31">
        <f>Achievements!$B28</f>
        <v>3</v>
      </c>
      <c r="F24" s="179" t="str">
        <f>Achievements!$C28</f>
        <v>Offer a prayer, etc with family/den/pack</v>
      </c>
      <c r="G24" s="32" t="str">
        <f>IF(Achievements!F28&lt;&gt;"","A","")</f>
        <v/>
      </c>
      <c r="I24" s="378"/>
      <c r="J24" s="178" t="str">
        <f>Electives!B29</f>
        <v>1c</v>
      </c>
      <c r="K24" s="36" t="str">
        <f>Electives!C29</f>
        <v>Do 5 activities that use math</v>
      </c>
      <c r="L24" s="31" t="str">
        <f>IF(Electives!F29&lt;&gt;"","E","")</f>
        <v/>
      </c>
      <c r="N24" s="366" t="str">
        <f>Electives!E97</f>
        <v>(do 1-3 and one of 4)</v>
      </c>
      <c r="O24" s="178">
        <f>Electives!B98</f>
        <v>1</v>
      </c>
      <c r="P24" s="36" t="str">
        <f>Electives!C98</f>
        <v>Plant a seed</v>
      </c>
      <c r="Q24" s="31" t="str">
        <f>IF(Electives!F98&lt;&gt;"","E","")</f>
        <v/>
      </c>
      <c r="R24" s="230"/>
      <c r="S24" s="226" t="str">
        <f>'Cub Awards'!B27</f>
        <v>k</v>
      </c>
      <c r="T24" s="364" t="str">
        <f>'Cub Awards'!C27</f>
        <v>Participate in outdoor sporting event</v>
      </c>
      <c r="U24" s="364"/>
      <c r="V24" s="226" t="str">
        <f>IF('Cub Awards'!F27&lt;&gt;"", 'Cub Awards'!F27, "")</f>
        <v/>
      </c>
      <c r="W24" s="230"/>
      <c r="X24" s="227" t="str">
        <f>NOVA!B12</f>
        <v>3c</v>
      </c>
      <c r="Y24" s="227" t="str">
        <f>NOVA!C12</f>
        <v>Discuss findings with counselor</v>
      </c>
      <c r="Z24" s="227"/>
      <c r="AA24" s="227" t="str">
        <f>IF(NOVA!F12&lt;&gt;"", NOVA!F12, "")</f>
        <v/>
      </c>
      <c r="AB24" s="230"/>
      <c r="AC24" s="238" t="str">
        <f>NOVA!B71</f>
        <v>4e1</v>
      </c>
      <c r="AD24" s="227" t="str">
        <f>NOVA!C71</f>
        <v>Make and place a bird feeder</v>
      </c>
      <c r="AE24" s="227"/>
      <c r="AF24" s="227" t="str">
        <f>IF(NOVA!F71&lt;&gt;"", NOVA!F71, "")</f>
        <v/>
      </c>
      <c r="AG24" s="230"/>
      <c r="AH24" s="227">
        <f>NOVA!B136</f>
        <v>2</v>
      </c>
      <c r="AI24" s="227" t="str">
        <f>NOVA!C136</f>
        <v>Complete an elective listed in comment</v>
      </c>
      <c r="AJ24" s="227"/>
      <c r="AK24" s="227" t="str">
        <f>IF(NOVA!F136&lt;&gt;"", NOVA!F136, "")</f>
        <v/>
      </c>
    </row>
    <row r="25" spans="1:37" ht="12.75" customHeight="1">
      <c r="A25" s="133" t="str">
        <f>Electives!B74</f>
        <v>Digging in the Past</v>
      </c>
      <c r="B25" s="31" t="str">
        <f>IF(Electives!F80&gt;0,Electives!F80," ")</f>
        <v/>
      </c>
      <c r="D25" s="377"/>
      <c r="E25" s="31">
        <f>Achievements!$B29</f>
        <v>4</v>
      </c>
      <c r="F25" s="179" t="str">
        <f>Achievements!$C29</f>
        <v>Read a story about religious freedom</v>
      </c>
      <c r="G25" s="32" t="str">
        <f>IF(Achievements!F29&lt;&gt;"","A","")</f>
        <v/>
      </c>
      <c r="I25" s="378"/>
      <c r="J25" s="178" t="str">
        <f>Electives!B30</f>
        <v>1d</v>
      </c>
      <c r="K25" s="36" t="str">
        <f>Electives!C30</f>
        <v>Make a rekenrek with two rows</v>
      </c>
      <c r="L25" s="31" t="str">
        <f>IF(Electives!F30&lt;&gt;"","E","")</f>
        <v/>
      </c>
      <c r="N25" s="371"/>
      <c r="O25" s="178">
        <f>Electives!B99</f>
        <v>2</v>
      </c>
      <c r="P25" s="36" t="str">
        <f>Electives!C99</f>
        <v>Learn about what grows in your area</v>
      </c>
      <c r="Q25" s="31" t="str">
        <f>IF(Electives!F99&lt;&gt;"","E","")</f>
        <v/>
      </c>
      <c r="R25" s="230"/>
      <c r="S25" s="226" t="str">
        <f>'Cub Awards'!B28</f>
        <v>l</v>
      </c>
      <c r="T25" s="364" t="str">
        <f>'Cub Awards'!C28</f>
        <v>Participate in outdoor worship service</v>
      </c>
      <c r="U25" s="364"/>
      <c r="V25" s="226" t="str">
        <f>IF('Cub Awards'!F28&lt;&gt;"", 'Cub Awards'!F28, "")</f>
        <v/>
      </c>
      <c r="W25" s="230"/>
      <c r="X25" s="227">
        <f>NOVA!B13</f>
        <v>4</v>
      </c>
      <c r="Y25" s="227" t="str">
        <f>NOVA!C13</f>
        <v>Visit a place where science is done</v>
      </c>
      <c r="Z25" s="227"/>
      <c r="AA25" s="227" t="str">
        <f>IF(NOVA!F13&lt;&gt;"", NOVA!F13, "")</f>
        <v/>
      </c>
      <c r="AB25" s="230"/>
      <c r="AC25" s="227" t="str">
        <f>NOVA!B72</f>
        <v>4e2</v>
      </c>
      <c r="AD25" s="227" t="str">
        <f>NOVA!C72</f>
        <v>Fill feeder with birdseed</v>
      </c>
      <c r="AE25" s="227"/>
      <c r="AF25" s="227" t="str">
        <f>IF(NOVA!F72&lt;&gt;"", NOVA!F72, "")</f>
        <v/>
      </c>
      <c r="AG25" s="230"/>
      <c r="AH25" s="227" t="str">
        <f>NOVA!B137</f>
        <v>3a1</v>
      </c>
      <c r="AI25" s="227" t="str">
        <f>NOVA!C137</f>
        <v>Make a list of the three kinds of levers</v>
      </c>
      <c r="AJ25" s="227"/>
      <c r="AK25" s="227" t="str">
        <f>IF(NOVA!F137&lt;&gt;"", NOVA!F137, "")</f>
        <v/>
      </c>
    </row>
    <row r="26" spans="1:37" ht="12.75" customHeight="1">
      <c r="A26" s="133" t="str">
        <f>Electives!B81</f>
        <v>Finding Your Way</v>
      </c>
      <c r="B26" s="31" t="str">
        <f>IF(Electives!F88&gt;0,Electives!F88," ")</f>
        <v xml:space="preserve"> </v>
      </c>
      <c r="D26" s="377"/>
      <c r="E26" s="31">
        <f>Achievements!$B30</f>
        <v>5</v>
      </c>
      <c r="F26" s="179" t="str">
        <f>Achievements!$C30</f>
        <v>Learn a song of grace</v>
      </c>
      <c r="G26" s="32" t="str">
        <f>IF(Achievements!F30&lt;&gt;"","A","")</f>
        <v/>
      </c>
      <c r="I26" s="378"/>
      <c r="J26" s="178" t="str">
        <f>Electives!B31</f>
        <v>1e</v>
      </c>
      <c r="K26" s="36" t="str">
        <f>Electives!C31</f>
        <v xml:space="preserve">Make a rain gauge </v>
      </c>
      <c r="L26" s="31" t="str">
        <f>IF(Electives!F31&lt;&gt;"","E","")</f>
        <v/>
      </c>
      <c r="N26" s="371"/>
      <c r="O26" s="178">
        <f>Electives!B100</f>
        <v>3</v>
      </c>
      <c r="P26" s="36" t="str">
        <f>Electives!C100</f>
        <v>Visit a botanical garden</v>
      </c>
      <c r="Q26" s="31" t="str">
        <f>IF(Electives!F100&lt;&gt;"","E","")</f>
        <v/>
      </c>
      <c r="R26" s="231"/>
      <c r="S26" s="226" t="str">
        <f>'Cub Awards'!B29</f>
        <v>m</v>
      </c>
      <c r="T26" s="364" t="str">
        <f>'Cub Awards'!C29</f>
        <v>Explore park</v>
      </c>
      <c r="U26" s="364"/>
      <c r="V26" s="226" t="str">
        <f>IF('Cub Awards'!F29&lt;&gt;"", 'Cub Awards'!F29, "")</f>
        <v/>
      </c>
      <c r="W26" s="231"/>
      <c r="X26" s="227" t="str">
        <f>NOVA!B14</f>
        <v>4a</v>
      </c>
      <c r="Y26" s="227" t="str">
        <f>NOVA!C14</f>
        <v>Talk to someone in charge about science</v>
      </c>
      <c r="Z26" s="227"/>
      <c r="AA26" s="227" t="str">
        <f>IF(NOVA!F14&lt;&gt;"", NOVA!F14, "")</f>
        <v/>
      </c>
      <c r="AB26" s="231"/>
      <c r="AC26" s="227" t="str">
        <f>NOVA!B73</f>
        <v>4e3</v>
      </c>
      <c r="AD26" s="227" t="str">
        <f>NOVA!C73</f>
        <v>Provide a water source</v>
      </c>
      <c r="AE26" s="227"/>
      <c r="AF26" s="227" t="str">
        <f>IF(NOVA!F73&lt;&gt;"", NOVA!F73, "")</f>
        <v/>
      </c>
      <c r="AG26" s="231"/>
      <c r="AH26" s="227" t="str">
        <f>NOVA!B138</f>
        <v>3a2</v>
      </c>
      <c r="AI26" s="227" t="str">
        <f>NOVA!C138</f>
        <v>Show how each lever work</v>
      </c>
      <c r="AJ26" s="227"/>
      <c r="AK26" s="227" t="str">
        <f>IF(NOVA!F138&lt;&gt;"", NOVA!F138, "")</f>
        <v/>
      </c>
    </row>
    <row r="27" spans="1:37" ht="13.2" customHeight="1">
      <c r="A27" s="133" t="str">
        <f>Electives!B89</f>
        <v>Germs Alive!</v>
      </c>
      <c r="B27" s="31" t="str">
        <f>IF(Electives!F96&gt;0,Electives!F96," ")</f>
        <v xml:space="preserve"> </v>
      </c>
      <c r="D27" s="377"/>
      <c r="E27" s="31">
        <f>Achievements!$B31</f>
        <v>6</v>
      </c>
      <c r="F27" s="179" t="str">
        <f>Achievements!$C31</f>
        <v>Visit a religious monument</v>
      </c>
      <c r="G27" s="32" t="str">
        <f>IF(Achievements!F31&lt;&gt;"","A","")</f>
        <v/>
      </c>
      <c r="I27" s="378"/>
      <c r="J27" s="178" t="str">
        <f>Electives!B33</f>
        <v>2a</v>
      </c>
      <c r="K27" s="36" t="str">
        <f>Electives!C33</f>
        <v>Identify 3 shapes in nature</v>
      </c>
      <c r="L27" s="31" t="str">
        <f>IF(Electives!F33&lt;&gt;"","E","")</f>
        <v/>
      </c>
      <c r="N27" s="371"/>
      <c r="O27" s="178" t="str">
        <f>Electives!B101</f>
        <v>4a</v>
      </c>
      <c r="P27" s="36" t="str">
        <f>Electives!C101</f>
        <v>Make a terrarium</v>
      </c>
      <c r="Q27" s="31" t="str">
        <f>IF(Electives!F101&lt;&gt;"","E","")</f>
        <v/>
      </c>
      <c r="R27" s="228"/>
      <c r="S27" s="226" t="str">
        <f>'Cub Awards'!B30</f>
        <v>n</v>
      </c>
      <c r="T27" s="364" t="str">
        <f>'Cub Awards'!C30</f>
        <v>Invent and play outside game</v>
      </c>
      <c r="U27" s="364"/>
      <c r="V27" s="226" t="str">
        <f>IF('Cub Awards'!F30&lt;&gt;"", 'Cub Awards'!F30, "")</f>
        <v/>
      </c>
      <c r="W27" s="228"/>
      <c r="X27" s="227" t="str">
        <f>NOVA!B15</f>
        <v>4b</v>
      </c>
      <c r="Y27" s="227" t="str">
        <f>NOVA!C15</f>
        <v>Discuss science done/used/explained</v>
      </c>
      <c r="Z27" s="227"/>
      <c r="AA27" s="227" t="str">
        <f>IF(NOVA!F15&lt;&gt;"", NOVA!F15, "")</f>
        <v/>
      </c>
      <c r="AB27" s="228"/>
      <c r="AC27" s="227" t="str">
        <f>NOVA!B74</f>
        <v>4e4</v>
      </c>
      <c r="AD27" s="227" t="str">
        <f>NOVA!C74</f>
        <v>Watch and record feeder for 2 weeks</v>
      </c>
      <c r="AE27" s="227"/>
      <c r="AF27" s="227" t="str">
        <f>IF(NOVA!F74&lt;&gt;"", NOVA!F74, "")</f>
        <v/>
      </c>
      <c r="AG27" s="228"/>
      <c r="AH27" s="227" t="str">
        <f>NOVA!B139</f>
        <v>3a3</v>
      </c>
      <c r="AI27" s="227" t="str">
        <f>NOVA!C139</f>
        <v>Show how the lever moves something</v>
      </c>
      <c r="AJ27" s="227"/>
      <c r="AK27" s="227" t="str">
        <f>IF(NOVA!F139&lt;&gt;"", NOVA!F139, "")</f>
        <v/>
      </c>
    </row>
    <row r="28" spans="1:37" ht="13.2" customHeight="1">
      <c r="A28" s="133" t="str">
        <f>Electives!B97</f>
        <v>Grow Something</v>
      </c>
      <c r="B28" s="31" t="str">
        <f>IF(Electives!F104&gt;0,Electives!F104," ")</f>
        <v/>
      </c>
      <c r="D28" s="180" t="str">
        <f>Achievements!$B33</f>
        <v>Howling at the Moon</v>
      </c>
      <c r="E28" s="180"/>
      <c r="F28" s="180"/>
      <c r="G28" s="180"/>
      <c r="I28" s="378"/>
      <c r="J28" s="178" t="str">
        <f>Electives!B34</f>
        <v>2b</v>
      </c>
      <c r="K28" s="36" t="str">
        <f>Electives!C34</f>
        <v>Identify 2 shapes in bridges</v>
      </c>
      <c r="L28" s="31" t="str">
        <f>IF(Electives!F34&lt;&gt;"","E","")</f>
        <v/>
      </c>
      <c r="N28" s="371"/>
      <c r="O28" s="178" t="str">
        <f>Electives!B102</f>
        <v>4b</v>
      </c>
      <c r="P28" s="36" t="str">
        <f>Electives!C102</f>
        <v>Grow a garden with a seed tray</v>
      </c>
      <c r="Q28" s="31" t="str">
        <f>IF(Electives!F102&lt;&gt;"","E","")</f>
        <v/>
      </c>
      <c r="R28" s="230"/>
      <c r="S28" s="229"/>
      <c r="T28" s="324" t="str">
        <f>'Cub Awards'!C32</f>
        <v>World Conservation Award</v>
      </c>
      <c r="U28" s="324"/>
      <c r="V28" s="229"/>
      <c r="W28" s="230"/>
      <c r="X28" s="227">
        <f>NOVA!B16</f>
        <v>5</v>
      </c>
      <c r="Y28" s="227" t="str">
        <f>NOVA!C16</f>
        <v>Discuss how science affects daily life</v>
      </c>
      <c r="Z28" s="227"/>
      <c r="AA28" s="227" t="str">
        <f>IF(NOVA!F16&lt;&gt;"", NOVA!F16, "")</f>
        <v/>
      </c>
      <c r="AB28" s="230"/>
      <c r="AC28" s="227" t="str">
        <f>NOVA!B75</f>
        <v>4e5</v>
      </c>
      <c r="AD28" s="227" t="str">
        <f>NOVA!C75</f>
        <v>Identify visitors</v>
      </c>
      <c r="AE28" s="227"/>
      <c r="AF28" s="227" t="str">
        <f>IF(NOVA!F75&lt;&gt;"", NOVA!F75, "")</f>
        <v/>
      </c>
      <c r="AG28" s="230"/>
      <c r="AH28" s="227" t="str">
        <f>NOVA!B140</f>
        <v>3a4</v>
      </c>
      <c r="AI28" s="227" t="str">
        <f>NOVA!C140</f>
        <v>Show the class of each lever</v>
      </c>
      <c r="AJ28" s="227"/>
      <c r="AK28" s="227" t="str">
        <f>IF(NOVA!F140&lt;&gt;"", NOVA!F140, "")</f>
        <v/>
      </c>
    </row>
    <row r="29" spans="1:37" ht="12.75" customHeight="1">
      <c r="A29" s="133" t="str">
        <f>Electives!B105</f>
        <v>Hometown Heroes</v>
      </c>
      <c r="B29" s="31" t="str">
        <f>IF(Electives!F112&gt;0,Electives!F112," ")</f>
        <v/>
      </c>
      <c r="D29" s="373" t="str">
        <f>Achievements!E33</f>
        <v>(do all)</v>
      </c>
      <c r="E29" s="32">
        <f>Achievements!$B34</f>
        <v>1</v>
      </c>
      <c r="F29" s="33" t="str">
        <f>Achievements!$C34</f>
        <v>Communicate in two ways</v>
      </c>
      <c r="G29" s="32" t="str">
        <f>IF(Achievements!F34&lt;&gt;"","A","")</f>
        <v/>
      </c>
      <c r="I29" s="378"/>
      <c r="J29" s="178" t="str">
        <f>Electives!B35</f>
        <v>2c</v>
      </c>
      <c r="K29" s="36" t="str">
        <f>Electives!C35</f>
        <v>Choose a shape and record where you see it</v>
      </c>
      <c r="L29" s="31" t="str">
        <f>IF(Electives!F35&lt;&gt;"","E","")</f>
        <v/>
      </c>
      <c r="N29" s="372"/>
      <c r="O29" s="178" t="str">
        <f>Electives!B103</f>
        <v>4c</v>
      </c>
      <c r="P29" s="36" t="str">
        <f>Electives!C103</f>
        <v>Grow a sweep potato in water</v>
      </c>
      <c r="Q29" s="31" t="str">
        <f>IF(Electives!F103&lt;&gt;"","E","")</f>
        <v/>
      </c>
      <c r="R29" s="224"/>
      <c r="S29" s="226">
        <f>'Cub Awards'!B33</f>
        <v>1</v>
      </c>
      <c r="T29" s="364" t="str">
        <f>'Cub Awards'!C33</f>
        <v>Complete Paws on the Path</v>
      </c>
      <c r="U29" s="364"/>
      <c r="V29" s="226" t="str">
        <f>IF('Cub Awards'!F33&lt;&gt;"", 'Cub Awards'!F33,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IF(NOVA!F76&lt;&gt;"", NOVA!F76, "")</f>
        <v/>
      </c>
      <c r="AG29" s="224"/>
      <c r="AH29" s="227" t="str">
        <f>NOVA!B141</f>
        <v>3a5</v>
      </c>
      <c r="AI29" s="227" t="str">
        <f>NOVA!C141</f>
        <v>Show why we use levers</v>
      </c>
      <c r="AJ29" s="227"/>
      <c r="AK29" s="227" t="str">
        <f>IF(NOVA!F141&lt;&gt;"", NOVA!F141, "")</f>
        <v/>
      </c>
    </row>
    <row r="30" spans="1:37" ht="12.75" customHeight="1">
      <c r="A30" s="133" t="str">
        <f>Electives!B113</f>
        <v>Motor Away</v>
      </c>
      <c r="B30" s="31" t="str">
        <f>IF(Electives!F118&gt;0,Electives!F118," ")</f>
        <v xml:space="preserve"> </v>
      </c>
      <c r="D30" s="374"/>
      <c r="E30" s="31">
        <f>Achievements!$B35</f>
        <v>2</v>
      </c>
      <c r="F30" s="179" t="str">
        <f>Achievements!$C35</f>
        <v>Create an original skit</v>
      </c>
      <c r="G30" s="32" t="str">
        <f>IF(Achievements!F35&lt;&gt;"","A","")</f>
        <v/>
      </c>
      <c r="I30" s="378"/>
      <c r="J30" s="178" t="str">
        <f>Electives!B37</f>
        <v>3a</v>
      </c>
      <c r="K30" s="36" t="str">
        <f>Electives!C37</f>
        <v>Count the number of colors in a package</v>
      </c>
      <c r="L30" s="31" t="str">
        <f>IF(Electives!F37&lt;&gt;"","E","")</f>
        <v/>
      </c>
      <c r="O30" s="174" t="str">
        <f>Electives!B105</f>
        <v>Hometown Heroes</v>
      </c>
      <c r="P30" s="29"/>
      <c r="R30" s="224"/>
      <c r="S30" s="226">
        <f>'Cub Awards'!B34</f>
        <v>2</v>
      </c>
      <c r="T30" s="364" t="str">
        <f>'Cub Awards'!C34</f>
        <v>Complete Grow Something</v>
      </c>
      <c r="U30" s="364"/>
      <c r="V30" s="226" t="str">
        <f>IF('Cub Awards'!F34&lt;&gt;"", 'Cub Awards'!F34, "")</f>
        <v/>
      </c>
      <c r="W30" s="224"/>
      <c r="X30" s="227" t="str">
        <f>NOVA!B19</f>
        <v>1a</v>
      </c>
      <c r="Y30" s="227" t="str">
        <f>NOVA!C19</f>
        <v>Read or watch 1 hour of Earth science content</v>
      </c>
      <c r="Z30" s="227"/>
      <c r="AA30" s="227" t="str">
        <f>IF(NOVA!F19&lt;&gt;"", NOVA!F19, "")</f>
        <v/>
      </c>
      <c r="AB30" s="224"/>
      <c r="AC30" s="227" t="str">
        <f>NOVA!B77</f>
        <v>4f</v>
      </c>
      <c r="AD30" s="227" t="str">
        <f>NOVA!C77</f>
        <v>Earn Outdoor Ethics or Conservation awards</v>
      </c>
      <c r="AE30" s="227"/>
      <c r="AF30" s="227" t="str">
        <f>IF(NOVA!F77&lt;&gt;"", NOVA!F77, "")</f>
        <v/>
      </c>
      <c r="AG30" s="224"/>
      <c r="AH30" s="227" t="str">
        <f>NOVA!B142</f>
        <v>3b</v>
      </c>
      <c r="AI30" s="227" t="str">
        <f>NOVA!C142</f>
        <v>Design ONE of the following</v>
      </c>
      <c r="AJ30" s="227"/>
      <c r="AK30" s="227" t="str">
        <f>IF(NOVA!F142&lt;&gt;"", NOVA!F142, "")</f>
        <v/>
      </c>
    </row>
    <row r="31" spans="1:37">
      <c r="A31" s="133" t="str">
        <f>Electives!B119</f>
        <v>Paws of Skill</v>
      </c>
      <c r="B31" s="31" t="str">
        <f>IF(Electives!F127&gt;0,Electives!F127," ")</f>
        <v xml:space="preserve"> </v>
      </c>
      <c r="D31" s="374"/>
      <c r="E31" s="31">
        <f>Achievements!$B36</f>
        <v>3</v>
      </c>
      <c r="F31" s="179" t="str">
        <f>Achievements!$C36</f>
        <v>Present a campfire program</v>
      </c>
      <c r="G31" s="32" t="str">
        <f>IF(Achievements!F36&lt;&gt;"","A","")</f>
        <v/>
      </c>
      <c r="I31" s="378"/>
      <c r="J31" s="178" t="str">
        <f>Electives!B38</f>
        <v>3ai</v>
      </c>
      <c r="K31" s="36" t="str">
        <f>Electives!C38</f>
        <v>Draw graph of the number of colors</v>
      </c>
      <c r="L31" s="31" t="str">
        <f>IF(Electives!F38&lt;&gt;"","E","")</f>
        <v/>
      </c>
      <c r="N31" s="366" t="str">
        <f>Electives!E105</f>
        <v>(do 1-3 and one of 4)</v>
      </c>
      <c r="O31" s="178">
        <f>Electives!B106</f>
        <v>1</v>
      </c>
      <c r="P31" s="36" t="str">
        <f>Electives!C106</f>
        <v>Talk about being a hero</v>
      </c>
      <c r="Q31" s="31" t="str">
        <f>IF(Electives!F106&lt;&gt;"","E","")</f>
        <v/>
      </c>
      <c r="R31" s="230"/>
      <c r="S31" s="226">
        <f>'Cub Awards'!B35</f>
        <v>3</v>
      </c>
      <c r="T31" s="364" t="str">
        <f>'Cub Awards'!C35</f>
        <v>Complete Spirit of the Water 1 &amp; 2</v>
      </c>
      <c r="U31" s="364"/>
      <c r="V31" s="226" t="str">
        <f>IF('Cub Awards'!F35&lt;&gt;"", 'Cub Awards'!F35, "")</f>
        <v/>
      </c>
      <c r="W31" s="230"/>
      <c r="X31" s="227" t="str">
        <f>NOVA!B20</f>
        <v>1b</v>
      </c>
      <c r="Y31" s="227" t="str">
        <f>NOVA!C20</f>
        <v>List at least two questions or ideas</v>
      </c>
      <c r="Z31" s="227"/>
      <c r="AA31" s="227" t="str">
        <f>IF(NOVA!F20&lt;&gt;"", NOVA!F20, "")</f>
        <v/>
      </c>
      <c r="AB31" s="230"/>
      <c r="AC31" s="227">
        <f>NOVA!B78</f>
        <v>5</v>
      </c>
      <c r="AD31" s="227" t="str">
        <f>NOVA!C78</f>
        <v>Visit a place to observe wildlife</v>
      </c>
      <c r="AE31" s="227"/>
      <c r="AF31" s="227" t="str">
        <f>IF(NOVA!F78&lt;&gt;"", NOVA!F78, "")</f>
        <v/>
      </c>
      <c r="AG31" s="230"/>
      <c r="AH31" s="227" t="str">
        <f>NOVA!B143</f>
        <v>3b1</v>
      </c>
      <c r="AI31" s="227" t="str">
        <f>NOVA!C143</f>
        <v>A playground fixture using a lever</v>
      </c>
      <c r="AJ31" s="227"/>
      <c r="AK31" s="227" t="str">
        <f>IF(NOVA!F143&lt;&gt;"", NOVA!F143, "")</f>
        <v/>
      </c>
    </row>
    <row r="32" spans="1:37">
      <c r="A32" s="134" t="str">
        <f>Electives!B128</f>
        <v>Spirit of the Water</v>
      </c>
      <c r="B32" s="31" t="str">
        <f>IF(Electives!F134&gt;0,Electives!F134," ")</f>
        <v xml:space="preserve"> </v>
      </c>
      <c r="D32" s="375"/>
      <c r="E32" s="31">
        <f>Achievements!$B37</f>
        <v>4</v>
      </c>
      <c r="F32" s="179" t="str">
        <f>Achievements!$C37</f>
        <v>Perform your campfire program</v>
      </c>
      <c r="G32" s="32" t="str">
        <f>IF(Achievements!F37&lt;&gt;"","A","")</f>
        <v/>
      </c>
      <c r="I32" s="378"/>
      <c r="J32" s="178" t="str">
        <f>Electives!B39</f>
        <v>3aii</v>
      </c>
      <c r="K32" s="36" t="str">
        <f>Electives!C39</f>
        <v>Determine most common color</v>
      </c>
      <c r="L32" s="31" t="str">
        <f>IF(Electives!F39&lt;&gt;"","E","")</f>
        <v/>
      </c>
      <c r="N32" s="371"/>
      <c r="O32" s="178">
        <f>Electives!B107</f>
        <v>2</v>
      </c>
      <c r="P32" s="36" t="str">
        <f>Electives!C107</f>
        <v>Visit an agency where you find heroes</v>
      </c>
      <c r="Q32" s="31" t="str">
        <f>IF(Electives!F107&lt;&gt;"","E","")</f>
        <v/>
      </c>
      <c r="R32" s="230"/>
      <c r="S32" s="226">
        <f>'Cub Awards'!B36</f>
        <v>4</v>
      </c>
      <c r="T32" s="364" t="str">
        <f>'Cub Awards'!C36</f>
        <v>Participate in conservation project</v>
      </c>
      <c r="U32" s="364"/>
      <c r="V32" s="226" t="str">
        <f>IF('Cub Awards'!F36&lt;&gt;"", 'Cub Awards'!F36, "")</f>
        <v/>
      </c>
      <c r="W32" s="230"/>
      <c r="X32" s="227" t="str">
        <f>NOVA!B21</f>
        <v>1c</v>
      </c>
      <c r="Y32" s="227" t="str">
        <f>NOVA!C21</f>
        <v>Discuss two with your counselor</v>
      </c>
      <c r="Z32" s="227"/>
      <c r="AA32" s="227" t="str">
        <f>IF(NOVA!F21&lt;&gt;"", NOVA!F21, "")</f>
        <v/>
      </c>
      <c r="AB32" s="230"/>
      <c r="AC32" s="227" t="str">
        <f>NOVA!B79</f>
        <v>5a1</v>
      </c>
      <c r="AD32" s="227" t="str">
        <f>NOVA!C79</f>
        <v>Talk about different species living there</v>
      </c>
      <c r="AE32" s="227"/>
      <c r="AF32" s="227" t="str">
        <f>IF(NOVA!F79&lt;&gt;"", NOVA!F79, "")</f>
        <v/>
      </c>
      <c r="AG32" s="230"/>
      <c r="AH32" s="227" t="str">
        <f>NOVA!B144</f>
        <v>3b2</v>
      </c>
      <c r="AI32" s="227" t="str">
        <f>NOVA!C144</f>
        <v>A game / sport using a lever</v>
      </c>
      <c r="AJ32" s="227"/>
      <c r="AK32" s="227" t="str">
        <f>IF(NOVA!F144&lt;&gt;"", NOVA!F144, "")</f>
        <v/>
      </c>
    </row>
    <row r="33" spans="1:37" ht="13.2" customHeight="1">
      <c r="D33" s="28" t="str">
        <f>Achievements!$B39</f>
        <v>Paws on the Path</v>
      </c>
      <c r="E33" s="28"/>
      <c r="F33" s="28"/>
      <c r="G33" s="28"/>
      <c r="I33" s="378"/>
      <c r="J33" s="178" t="str">
        <f>Electives!B40</f>
        <v>3aiii</v>
      </c>
      <c r="K33" s="36" t="str">
        <f>Electives!C40</f>
        <v>Compare your results</v>
      </c>
      <c r="L33" s="31" t="str">
        <f>IF(Electives!F40&lt;&gt;"","E","")</f>
        <v/>
      </c>
      <c r="N33" s="371"/>
      <c r="O33" s="178">
        <f>Electives!B108</f>
        <v>3</v>
      </c>
      <c r="P33" s="36" t="str">
        <f>Electives!C108</f>
        <v>Interview a hero</v>
      </c>
      <c r="Q33" s="31" t="str">
        <f>IF(Electives!F108&lt;&gt;"","E","")</f>
        <v/>
      </c>
      <c r="R33" s="230"/>
      <c r="W33" s="230"/>
      <c r="X33" s="227">
        <f>NOVA!B22</f>
        <v>2</v>
      </c>
      <c r="Y33" s="227" t="str">
        <f>NOVA!C22</f>
        <v>Complete an elective listed in comment</v>
      </c>
      <c r="Z33" s="227"/>
      <c r="AA33" s="227" t="str">
        <f>IF(NOVA!F22&lt;&gt;"", NOVA!F22, "")</f>
        <v/>
      </c>
      <c r="AB33" s="230"/>
      <c r="AC33" s="227" t="str">
        <f>NOVA!B80</f>
        <v>5a2</v>
      </c>
      <c r="AD33" s="227" t="str">
        <f>NOVA!C80</f>
        <v>Ask expert about what they studied</v>
      </c>
      <c r="AE33" s="227"/>
      <c r="AF33" s="227" t="str">
        <f>IF(NOVA!F80&lt;&gt;"", NOVA!F80, "")</f>
        <v/>
      </c>
      <c r="AG33" s="230"/>
      <c r="AH33" s="227" t="str">
        <f>NOVA!B145</f>
        <v>3b3</v>
      </c>
      <c r="AI33" s="227" t="str">
        <f>NOVA!C145</f>
        <v>An invention using a lever</v>
      </c>
      <c r="AJ33" s="227"/>
      <c r="AK33" s="227" t="str">
        <f>IF(NOVA!F145&lt;&gt;"", NOVA!F145, "")</f>
        <v/>
      </c>
    </row>
    <row r="34" spans="1:37" ht="12.75" customHeight="1">
      <c r="D34" s="373" t="str">
        <f>Achievements!E39</f>
        <v>(do 1-5)</v>
      </c>
      <c r="E34" s="31">
        <f>Achievements!$B40</f>
        <v>1</v>
      </c>
      <c r="F34" s="179" t="str">
        <f>Achievements!$C40</f>
        <v>Prepare for a hike</v>
      </c>
      <c r="G34" s="31" t="str">
        <f>IF(Achievements!F40&lt;&gt;"","A","")</f>
        <v/>
      </c>
      <c r="I34" s="378"/>
      <c r="J34" s="178" t="str">
        <f>Electives!B41</f>
        <v>3aiv</v>
      </c>
      <c r="K34" s="36" t="str">
        <f>Electives!C41</f>
        <v>Predict the colors in a different package</v>
      </c>
      <c r="L34" s="31" t="str">
        <f>IF(Electives!F41&lt;&gt;"","E","")</f>
        <v/>
      </c>
      <c r="N34" s="371"/>
      <c r="O34" s="178" t="str">
        <f>Electives!B109</f>
        <v>4a</v>
      </c>
      <c r="P34" s="36" t="str">
        <f>Electives!C109</f>
        <v>Honor a serviceperson with a care package</v>
      </c>
      <c r="Q34" s="31" t="str">
        <f>IF(Electives!F109&lt;&gt;"","E","")</f>
        <v/>
      </c>
      <c r="R34" s="224"/>
      <c r="W34" s="224"/>
      <c r="X34" s="227">
        <f>NOVA!B23</f>
        <v>3</v>
      </c>
      <c r="Y34" s="227" t="str">
        <f>NOVA!C23</f>
        <v>Investigate All of A, B, C, OR D</v>
      </c>
      <c r="Z34" s="227"/>
      <c r="AA34" s="227" t="str">
        <f>IF(NOVA!F23&lt;&gt;"", NOVA!F23, "")</f>
        <v/>
      </c>
      <c r="AB34" s="224"/>
      <c r="AC34" s="227" t="str">
        <f>NOVA!B81</f>
        <v>5b</v>
      </c>
      <c r="AD34" s="227" t="str">
        <f>NOVA!C81</f>
        <v>Discuss with counselor your visit</v>
      </c>
      <c r="AE34" s="227"/>
      <c r="AF34" s="227" t="str">
        <f>IF(NOVA!F81&lt;&gt;"", NOVA!F81, "")</f>
        <v/>
      </c>
      <c r="AG34" s="224"/>
      <c r="AH34" s="227" t="str">
        <f>NOVA!B146</f>
        <v>3c</v>
      </c>
      <c r="AI34" s="227" t="str">
        <f>NOVA!C146</f>
        <v>Discuss findings with counselor</v>
      </c>
      <c r="AJ34" s="227"/>
      <c r="AK34" s="227" t="str">
        <f>IF(NOVA!F146&lt;&gt;"", NOVA!F146, "")</f>
        <v/>
      </c>
    </row>
    <row r="35" spans="1:37" ht="13.2" customHeight="1">
      <c r="A35" s="105" t="s">
        <v>103</v>
      </c>
      <c r="B35" s="106"/>
      <c r="D35" s="374"/>
      <c r="E35" s="31">
        <f>Achievements!$B41</f>
        <v>2</v>
      </c>
      <c r="F35" s="179" t="str">
        <f>Achievements!$C41</f>
        <v>Tell what the buddy system is</v>
      </c>
      <c r="G35" s="31" t="str">
        <f>IF(Achievements!F41&lt;&gt;"","A","")</f>
        <v/>
      </c>
      <c r="I35" s="378"/>
      <c r="J35" s="178" t="str">
        <f>Electives!B42</f>
        <v>3av</v>
      </c>
      <c r="K35" s="36" t="str">
        <f>Electives!C42</f>
        <v>Decide if your prediction was close</v>
      </c>
      <c r="L35" s="31" t="str">
        <f>IF(Electives!F42&lt;&gt;"","E","")</f>
        <v/>
      </c>
      <c r="N35" s="371"/>
      <c r="O35" s="178" t="str">
        <f>Electives!B110</f>
        <v>4b</v>
      </c>
      <c r="P35" s="36" t="str">
        <f>Electives!C110</f>
        <v>Find out about service animals</v>
      </c>
      <c r="Q35" s="31" t="str">
        <f>IF(Electives!F110&lt;&gt;"","E","")</f>
        <v/>
      </c>
      <c r="R35" s="224"/>
      <c r="W35" s="224"/>
      <c r="X35" s="227" t="str">
        <f>NOVA!B24</f>
        <v>3a1</v>
      </c>
      <c r="Y35" s="227" t="str">
        <f>NOVA!C24</f>
        <v>How are volcanoes are formed</v>
      </c>
      <c r="Z35" s="227"/>
      <c r="AA35" s="227" t="str">
        <f>IF(NOVA!F24&lt;&gt;"", NOVA!F24, "")</f>
        <v/>
      </c>
      <c r="AB35" s="224"/>
      <c r="AC35" s="227" t="str">
        <f>NOVA!B82</f>
        <v>6a</v>
      </c>
      <c r="AD35" s="227" t="str">
        <f>NOVA!C82</f>
        <v>Discuss why wildlife is important</v>
      </c>
      <c r="AE35" s="227"/>
      <c r="AF35" s="227" t="str">
        <f>IF(NOVA!F82&lt;&gt;"", NOVA!F82, "")</f>
        <v/>
      </c>
      <c r="AG35" s="224"/>
      <c r="AH35" s="227" t="str">
        <f>NOVA!B147</f>
        <v>4a</v>
      </c>
      <c r="AI35" s="227" t="str">
        <f>NOVA!C147</f>
        <v>Visit a place that uses levers</v>
      </c>
      <c r="AJ35" s="227"/>
      <c r="AK35" s="227" t="str">
        <f>IF(NOVA!F147&lt;&gt;"", NOVA!F147, "")</f>
        <v/>
      </c>
    </row>
    <row r="36" spans="1:37" ht="12.75" customHeight="1">
      <c r="A36" s="107" t="s">
        <v>104</v>
      </c>
      <c r="B36" s="23"/>
      <c r="D36" s="374"/>
      <c r="E36" s="31">
        <f>Achievements!$B42</f>
        <v>3</v>
      </c>
      <c r="F36" s="179" t="str">
        <f>Achievements!$C42</f>
        <v>Chose appropriate clothing for a hike</v>
      </c>
      <c r="G36" s="31" t="str">
        <f>IF(Achievements!F42&lt;&gt;"","A","")</f>
        <v/>
      </c>
      <c r="I36" s="378"/>
      <c r="J36" s="178" t="str">
        <f>Electives!B43</f>
        <v>3b</v>
      </c>
      <c r="K36" s="36" t="str">
        <f>Electives!C43</f>
        <v>Measure peoples height and count steps</v>
      </c>
      <c r="L36" s="31" t="str">
        <f>IF(Electives!F43&lt;&gt;"","E","")</f>
        <v/>
      </c>
      <c r="N36" s="372"/>
      <c r="O36" s="178" t="str">
        <f>Electives!B111</f>
        <v>4c</v>
      </c>
      <c r="P36" s="36" t="str">
        <f>Electives!C111</f>
        <v>Participate in an event that celebrates heroes</v>
      </c>
      <c r="Q36" s="31" t="str">
        <f>IF(Electives!F111&lt;&gt;"","E","")</f>
        <v/>
      </c>
      <c r="R36" s="230"/>
      <c r="S36" s="365" t="s">
        <v>669</v>
      </c>
      <c r="T36" s="365"/>
      <c r="U36" s="365"/>
      <c r="V36" s="365"/>
      <c r="W36" s="230"/>
      <c r="X36" s="227" t="str">
        <f>NOVA!B25</f>
        <v>3a2</v>
      </c>
      <c r="Y36" s="227" t="str">
        <f>NOVA!C25</f>
        <v>Difference between lava and magma</v>
      </c>
      <c r="Z36" s="227"/>
      <c r="AA36" s="227" t="str">
        <f>IF(NOVA!F25&lt;&gt;"", NOVA!F25, "")</f>
        <v/>
      </c>
      <c r="AB36" s="230"/>
      <c r="AC36" s="227" t="str">
        <f>NOVA!B83</f>
        <v>6b</v>
      </c>
      <c r="AD36" s="227" t="str">
        <f>NOVA!C83</f>
        <v>Discuss why biodiversity is important</v>
      </c>
      <c r="AE36" s="227"/>
      <c r="AF36" s="227" t="str">
        <f>IF(NOVA!F83&lt;&gt;"", NOVA!F83, "")</f>
        <v/>
      </c>
      <c r="AG36" s="230"/>
      <c r="AH36" s="227" t="str">
        <f>NOVA!B148</f>
        <v>4b</v>
      </c>
      <c r="AI36" s="227" t="str">
        <f>NOVA!C148</f>
        <v>Discuss the equipment using levers</v>
      </c>
      <c r="AJ36" s="227"/>
      <c r="AK36" s="227" t="str">
        <f>IF(NOVA!F148&lt;&gt;"", NOVA!F148, "")</f>
        <v/>
      </c>
    </row>
    <row r="37" spans="1:37" ht="12.75" customHeight="1">
      <c r="A37" s="107" t="s">
        <v>114</v>
      </c>
      <c r="B37" s="23"/>
      <c r="D37" s="374"/>
      <c r="E37" s="31">
        <f>Achievements!$B43</f>
        <v>4</v>
      </c>
      <c r="F37" s="179" t="str">
        <f>Achievements!$C43</f>
        <v>Discuss how you show respect for wildlife</v>
      </c>
      <c r="G37" s="31" t="str">
        <f>IF(Achievements!F43&lt;&gt;"","A","")</f>
        <v/>
      </c>
      <c r="I37" s="378"/>
      <c r="J37" s="178" t="str">
        <f>Electives!B44</f>
        <v>3c</v>
      </c>
      <c r="K37" s="36" t="str">
        <f>Electives!C44</f>
        <v>Graph number of shots to make 5 baskets</v>
      </c>
      <c r="L37" s="31" t="str">
        <f>IF(Electives!F44&lt;&gt;"","E","")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IF(NOVA!F26&lt;&gt;"", NOVA!F26, "")</f>
        <v/>
      </c>
      <c r="AB37" s="230"/>
      <c r="AC37" s="227" t="str">
        <f>NOVA!B84</f>
        <v>6c</v>
      </c>
      <c r="AD37" s="227" t="str">
        <f>NOVA!C84</f>
        <v>Discuss problems with invasive species</v>
      </c>
      <c r="AE37" s="227"/>
      <c r="AF37" s="227" t="str">
        <f>IF(NOVA!F84&lt;&gt;"", NOVA!F84, "")</f>
        <v/>
      </c>
      <c r="AG37" s="230"/>
      <c r="AH37" s="227">
        <f>NOVA!B149</f>
        <v>5</v>
      </c>
      <c r="AI37" s="227" t="str">
        <f>NOVA!C149</f>
        <v>Discuss how simple machines affect life</v>
      </c>
      <c r="AJ37" s="227"/>
      <c r="AK37" s="227" t="str">
        <f>IF(NOVA!F149&lt;&gt;"", NOVA!F149, "")</f>
        <v/>
      </c>
    </row>
    <row r="38" spans="1:37">
      <c r="A38" s="107" t="s">
        <v>105</v>
      </c>
      <c r="B38" s="23"/>
      <c r="D38" s="374"/>
      <c r="E38" s="31">
        <f>Achievements!$B44</f>
        <v>5</v>
      </c>
      <c r="F38" s="179" t="str">
        <f>Achievements!$C44</f>
        <v>Go on a 1 mile hike</v>
      </c>
      <c r="G38" s="31" t="str">
        <f>IF(Achievements!F44&lt;&gt;"","A","")</f>
        <v/>
      </c>
      <c r="I38" s="378"/>
      <c r="J38" s="178" t="str">
        <f>Electives!B46</f>
        <v>4a</v>
      </c>
      <c r="K38" s="36" t="str">
        <f>Electives!C46</f>
        <v>Use a secret code</v>
      </c>
      <c r="L38" s="31" t="str">
        <f>IF(Electives!F46&lt;&gt;"","E","")</f>
        <v/>
      </c>
      <c r="N38" s="366" t="str">
        <f>Electives!E113</f>
        <v>(do all)</v>
      </c>
      <c r="O38" s="178" t="str">
        <f>Electives!B114</f>
        <v>1a</v>
      </c>
      <c r="P38" s="36" t="str">
        <f>Electives!C114</f>
        <v>Fly three kinds of paper airplanes</v>
      </c>
      <c r="Q38" s="31" t="str">
        <f>IF(Electives!F114&lt;&gt;"","E","")</f>
        <v/>
      </c>
      <c r="R38" s="230"/>
      <c r="S38" s="22"/>
      <c r="T38" s="239" t="str">
        <f>'Shooting Sports'!C5</f>
        <v>BB Gun: Level 1</v>
      </c>
      <c r="U38" s="22"/>
      <c r="V38" s="22"/>
      <c r="W38" s="230"/>
      <c r="X38" s="227" t="str">
        <f>NOVA!B27</f>
        <v>3a4</v>
      </c>
      <c r="Y38" s="227" t="str">
        <f>NOVA!C27</f>
        <v>Build or draw a volcano model</v>
      </c>
      <c r="Z38" s="227"/>
      <c r="AA38" s="227" t="str">
        <f>IF(NOVA!F27&lt;&gt;"", NOVA!F27,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IF(Achievements!F45&lt;&gt;"","A","")</f>
        <v/>
      </c>
      <c r="I39" s="378"/>
      <c r="J39" s="178" t="str">
        <f>Electives!B47</f>
        <v>4b</v>
      </c>
      <c r="K39" s="36" t="str">
        <f>Electives!C47</f>
        <v>Use the pig pen code</v>
      </c>
      <c r="L39" s="31" t="str">
        <f>IF(Electives!F47&lt;&gt;"","E","")</f>
        <v/>
      </c>
      <c r="N39" s="367"/>
      <c r="O39" s="178" t="str">
        <f>Electives!B115</f>
        <v>1b</v>
      </c>
      <c r="P39" s="36" t="str">
        <f>Electives!C115</f>
        <v>Make a paper airplane catapult</v>
      </c>
      <c r="Q39" s="31" t="str">
        <f>IF(Electives!F115&lt;&gt;"","E","")</f>
        <v/>
      </c>
      <c r="R39" s="230"/>
      <c r="S39" s="160">
        <f>'Shooting Sports'!B6</f>
        <v>1</v>
      </c>
      <c r="T39" s="160" t="str">
        <f>'Shooting Sports'!C6</f>
        <v>Explain what to do if you find gun</v>
      </c>
      <c r="U39" s="160"/>
      <c r="V39" s="160" t="str">
        <f>IF('Shooting Sports'!F6&lt;&gt;"", 'Shooting Sports'!F6, "")</f>
        <v/>
      </c>
      <c r="W39" s="230"/>
      <c r="X39" s="227" t="str">
        <f>NOVA!B28</f>
        <v>3a5</v>
      </c>
      <c r="Y39" s="227" t="str">
        <f>NOVA!C28</f>
        <v>Share model and what you learned</v>
      </c>
      <c r="Z39" s="227"/>
      <c r="AA39" s="227" t="str">
        <f>IF(NOVA!F28&lt;&gt;"", NOVA!F28, "")</f>
        <v/>
      </c>
      <c r="AB39" s="230"/>
      <c r="AC39" s="227" t="str">
        <f>NOVA!B87</f>
        <v>1a</v>
      </c>
      <c r="AD39" s="227" t="str">
        <f>NOVA!C87</f>
        <v>Read or watch 1 hour of space content</v>
      </c>
      <c r="AE39" s="227"/>
      <c r="AF39" s="227" t="str">
        <f>IF(NOVA!F87&lt;&gt;"", NOVA!F87, "")</f>
        <v/>
      </c>
      <c r="AG39" s="230"/>
      <c r="AH39" s="227" t="str">
        <f>NOVA!B152</f>
        <v>1a</v>
      </c>
      <c r="AI39" s="227" t="str">
        <f>NOVA!C152</f>
        <v>Read or watch 1 hour of Math content</v>
      </c>
      <c r="AJ39" s="227"/>
      <c r="AK39" s="227" t="str">
        <f>IF(NOVA!F152&lt;&gt;"", NOVA!F152, "")</f>
        <v/>
      </c>
    </row>
    <row r="40" spans="1:37" ht="13.2" customHeight="1">
      <c r="A40" s="26"/>
      <c r="B40" s="26"/>
      <c r="D40" s="375"/>
      <c r="E40" s="31">
        <f>Achievements!$B46</f>
        <v>7</v>
      </c>
      <c r="F40" s="179" t="str">
        <f>Achievements!$C46</f>
        <v>Draw a map of your area</v>
      </c>
      <c r="G40" s="31" t="str">
        <f>IF(Achievements!F46&lt;&gt;"","A","")</f>
        <v/>
      </c>
      <c r="I40" s="378"/>
      <c r="J40" s="178" t="str">
        <f>Electives!B48</f>
        <v>4c</v>
      </c>
      <c r="K40" s="36" t="str">
        <f>Electives!C48</f>
        <v>Practice using a block cipher</v>
      </c>
      <c r="L40" s="31" t="str">
        <f>IF(Electives!F48&lt;&gt;"","E","")</f>
        <v/>
      </c>
      <c r="N40" s="367"/>
      <c r="O40" s="178">
        <f>Electives!B116</f>
        <v>2</v>
      </c>
      <c r="P40" s="36" t="str">
        <f>Electives!C116</f>
        <v>Sail two different boats</v>
      </c>
      <c r="Q40" s="31" t="str">
        <f>IF(Electives!F116&lt;&gt;"","E","")</f>
        <v/>
      </c>
      <c r="R40" s="230"/>
      <c r="S40" s="160">
        <f>'Shooting Sports'!B7</f>
        <v>2</v>
      </c>
      <c r="T40" s="160" t="str">
        <f>'Shooting Sports'!C7</f>
        <v>Load, fire, secure gun and safety mech.</v>
      </c>
      <c r="U40" s="160"/>
      <c r="V40" s="160" t="str">
        <f>IF('Shooting Sports'!F7&lt;&gt;"", 'Shooting Sports'!F7, "")</f>
        <v/>
      </c>
      <c r="W40" s="230"/>
      <c r="X40" s="227" t="str">
        <f>NOVA!B29</f>
        <v>3b1</v>
      </c>
      <c r="Y40" s="227" t="str">
        <f>NOVA!C29</f>
        <v>Collect 3 to 5 common minerals</v>
      </c>
      <c r="Z40" s="227"/>
      <c r="AA40" s="227" t="str">
        <f>IF(NOVA!F29&lt;&gt;"", NOVA!F29, "")</f>
        <v/>
      </c>
      <c r="AB40" s="230"/>
      <c r="AC40" s="227" t="str">
        <f>NOVA!B88</f>
        <v>1b</v>
      </c>
      <c r="AD40" s="227" t="str">
        <f>NOVA!C88</f>
        <v>List at least two questions or ideas</v>
      </c>
      <c r="AE40" s="227"/>
      <c r="AF40" s="227" t="str">
        <f>IF(NOVA!F88&lt;&gt;"", NOVA!F88, "")</f>
        <v/>
      </c>
      <c r="AG40" s="230"/>
      <c r="AH40" s="227" t="str">
        <f>NOVA!B153</f>
        <v>1b</v>
      </c>
      <c r="AI40" s="227" t="str">
        <f>NOVA!C153</f>
        <v>List at least two questions or ideas</v>
      </c>
      <c r="AJ40" s="227"/>
      <c r="AK40" s="227" t="str">
        <f>IF(NOVA!F153&lt;&gt;"", NOVA!F153,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IF(Electives!F117&lt;&gt;"","E","")</f>
        <v/>
      </c>
      <c r="R41" s="224"/>
      <c r="S41" s="160">
        <f>'Shooting Sports'!B8</f>
        <v>3</v>
      </c>
      <c r="T41" s="160" t="str">
        <f>'Shooting Sports'!C8</f>
        <v>Demonstrate good shooting techniques</v>
      </c>
      <c r="U41" s="160"/>
      <c r="V41" s="160" t="str">
        <f>IF('Shooting Sports'!F8&lt;&gt;"", 'Shooting Sports'!F8, "")</f>
        <v/>
      </c>
      <c r="W41" s="224"/>
      <c r="X41" s="227" t="str">
        <f>NOVA!B30</f>
        <v>3b2</v>
      </c>
      <c r="Y41" s="227" t="str">
        <f>NOVA!C30</f>
        <v>Types of rock these minerals found in</v>
      </c>
      <c r="Z41" s="227"/>
      <c r="AA41" s="227" t="str">
        <f>IF(NOVA!F30&lt;&gt;"", NOVA!F30, "")</f>
        <v/>
      </c>
      <c r="AB41" s="224"/>
      <c r="AC41" s="227" t="str">
        <f>NOVA!B89</f>
        <v>1c</v>
      </c>
      <c r="AD41" s="227" t="str">
        <f>NOVA!C89</f>
        <v>Discuss two with your counselor</v>
      </c>
      <c r="AE41" s="227"/>
      <c r="AF41" s="227" t="str">
        <f>IF(NOVA!F89&lt;&gt;"", NOVA!F89, "")</f>
        <v/>
      </c>
      <c r="AG41" s="224"/>
      <c r="AH41" s="227" t="str">
        <f>NOVA!B154</f>
        <v>1c</v>
      </c>
      <c r="AI41" s="227" t="str">
        <f>NOVA!C154</f>
        <v>Discuss two with your counselor</v>
      </c>
      <c r="AJ41" s="227"/>
      <c r="AK41" s="227" t="str">
        <f>IF(NOVA!F154&lt;&gt;"", NOVA!F154, "")</f>
        <v/>
      </c>
    </row>
    <row r="42" spans="1:37" ht="12.75" customHeight="1">
      <c r="D42" s="373" t="str">
        <f>Achievements!E48</f>
        <v>(do all)</v>
      </c>
      <c r="E42" s="35">
        <f>Achievements!$B49</f>
        <v>1</v>
      </c>
      <c r="F42" s="179" t="str">
        <f>Achievements!$C49</f>
        <v>Play catch</v>
      </c>
      <c r="G42" s="31" t="str">
        <f>IF(Achievements!F49&lt;&gt;"","A","")</f>
        <v/>
      </c>
      <c r="I42" s="366" t="str">
        <f>Electives!E50</f>
        <v>(do 1, 2, one of 3, one of 4)</v>
      </c>
      <c r="J42" s="178">
        <f>Electives!B51</f>
        <v>1</v>
      </c>
      <c r="K42" s="36" t="str">
        <f>Electives!C51</f>
        <v>Collect 10 items</v>
      </c>
      <c r="L42" s="31" t="str">
        <f>IF(Electives!F51&lt;&gt;"","E","")</f>
        <v/>
      </c>
      <c r="O42" s="174" t="str">
        <f>Electives!B119</f>
        <v>Paws of Skill</v>
      </c>
      <c r="P42" s="29"/>
      <c r="R42" s="104"/>
      <c r="S42" s="160">
        <f>'Shooting Sports'!B9</f>
        <v>4</v>
      </c>
      <c r="T42" s="160" t="str">
        <f>'Shooting Sports'!C9</f>
        <v>Show how to put away and store gun</v>
      </c>
      <c r="U42" s="160"/>
      <c r="V42" s="160" t="str">
        <f>IF('Shooting Sports'!F9&lt;&gt;"", 'Shooting Sports'!F9, "")</f>
        <v/>
      </c>
      <c r="W42" s="104"/>
      <c r="X42" s="227" t="str">
        <f>NOVA!B31</f>
        <v>3b3</v>
      </c>
      <c r="Y42" s="227" t="str">
        <f>NOVA!C31</f>
        <v>Explain difference of rock types</v>
      </c>
      <c r="Z42" s="227"/>
      <c r="AA42" s="227" t="str">
        <f>IF(NOVA!F31&lt;&gt;"", NOVA!F31, "")</f>
        <v/>
      </c>
      <c r="AB42" s="104"/>
      <c r="AC42" s="227">
        <f>NOVA!B90</f>
        <v>2</v>
      </c>
      <c r="AD42" s="227" t="str">
        <f>NOVA!C90</f>
        <v>Complete an elective listed in comment</v>
      </c>
      <c r="AE42" s="227"/>
      <c r="AF42" s="227" t="str">
        <f>IF(NOVA!F90&lt;&gt;"", NOVA!F90, "")</f>
        <v/>
      </c>
      <c r="AG42" s="104"/>
      <c r="AH42" s="227">
        <f>NOVA!B155</f>
        <v>2</v>
      </c>
      <c r="AI42" s="227" t="str">
        <f>NOVA!C155</f>
        <v>Complete the Code of the Wolf adventure</v>
      </c>
      <c r="AJ42" s="227"/>
      <c r="AK42" s="227" t="str">
        <f>IF(NOVA!F155&lt;&gt;"", NOVA!F155, "")</f>
        <v/>
      </c>
    </row>
    <row r="43" spans="1:37" ht="12.75" customHeight="1">
      <c r="D43" s="374"/>
      <c r="E43" s="35">
        <f>Achievements!$B50</f>
        <v>2</v>
      </c>
      <c r="F43" s="179" t="str">
        <f>Achievements!$C50</f>
        <v>Practice your balance</v>
      </c>
      <c r="G43" s="31" t="str">
        <f>IF(Achievements!F50&lt;&gt;"","A","")</f>
        <v/>
      </c>
      <c r="I43" s="371"/>
      <c r="J43" s="178">
        <f>Electives!B52</f>
        <v>2</v>
      </c>
      <c r="K43" s="36" t="str">
        <f>Electives!C52</f>
        <v>Share your collection</v>
      </c>
      <c r="L43" s="31" t="str">
        <f>IF(Electives!F52&lt;&gt;"","E","")</f>
        <v/>
      </c>
      <c r="N43" s="366" t="str">
        <f>Electives!E119</f>
        <v>(do 1-4)</v>
      </c>
      <c r="O43" s="178">
        <f>Electives!B120</f>
        <v>1</v>
      </c>
      <c r="P43" s="36" t="str">
        <f>Electives!C120</f>
        <v>Learn about being physically fit</v>
      </c>
      <c r="Q43" s="31" t="str">
        <f>IF(Electives!F120&lt;&gt;"","E","")</f>
        <v/>
      </c>
      <c r="R43" s="228"/>
      <c r="S43" s="3"/>
      <c r="T43" s="239" t="str">
        <f>'Shooting Sports'!C11</f>
        <v>BB Gun: Level 2</v>
      </c>
      <c r="U43" s="3"/>
      <c r="V43" s="3"/>
      <c r="W43" s="228"/>
      <c r="X43" s="227" t="str">
        <f>NOVA!B32</f>
        <v>3b4</v>
      </c>
      <c r="Y43" s="227" t="str">
        <f>NOVA!C32</f>
        <v>Share collection and what you learned</v>
      </c>
      <c r="Z43" s="227"/>
      <c r="AA43" s="227" t="str">
        <f>IF(NOVA!F32&lt;&gt;"", NOVA!F32, "")</f>
        <v/>
      </c>
      <c r="AB43" s="228"/>
      <c r="AC43" s="227">
        <f>NOVA!B91</f>
        <v>3</v>
      </c>
      <c r="AD43" s="227" t="str">
        <f>NOVA!C91</f>
        <v>Do TWO from A-F</v>
      </c>
      <c r="AE43" s="227"/>
      <c r="AF43" s="227" t="str">
        <f>IF(NOVA!F91&lt;&gt;"", NOVA!F91, "")</f>
        <v/>
      </c>
      <c r="AG43" s="228"/>
      <c r="AH43" s="227">
        <f>NOVA!B156</f>
        <v>3</v>
      </c>
      <c r="AI43" s="227" t="str">
        <f>NOVA!C156</f>
        <v>Do TWO of A, B or C</v>
      </c>
      <c r="AJ43" s="227"/>
      <c r="AK43" s="227" t="str">
        <f>IF(NOVA!F156&lt;&gt;"", NOVA!F156, "")</f>
        <v/>
      </c>
    </row>
    <row r="44" spans="1:37" ht="13.2" customHeight="1">
      <c r="D44" s="374"/>
      <c r="E44" s="35">
        <f>Achievements!$B51</f>
        <v>3</v>
      </c>
      <c r="F44" s="179" t="str">
        <f>Achievements!$C51</f>
        <v>Practice your flexibility</v>
      </c>
      <c r="G44" s="31" t="str">
        <f>IF(Achievements!F51&lt;&gt;"","A","")</f>
        <v/>
      </c>
      <c r="I44" s="371"/>
      <c r="J44" s="178" t="str">
        <f>Electives!B53</f>
        <v>3a</v>
      </c>
      <c r="K44" s="36" t="str">
        <f>Electives!C53</f>
        <v>Visit a museum displaying collections</v>
      </c>
      <c r="L44" s="31" t="str">
        <f>IF(Electives!F53&lt;&gt;"","E","")</f>
        <v/>
      </c>
      <c r="N44" s="367"/>
      <c r="O44" s="178">
        <f>Electives!B121</f>
        <v>2</v>
      </c>
      <c r="P44" s="36" t="str">
        <f>Electives!C121</f>
        <v>Talk about properly warming up</v>
      </c>
      <c r="Q44" s="31" t="str">
        <f>IF(Electives!F121&lt;&gt;"","E","")</f>
        <v/>
      </c>
      <c r="R44" s="228"/>
      <c r="S44" s="160">
        <f>'Shooting Sports'!B12</f>
        <v>1</v>
      </c>
      <c r="T44" s="160" t="str">
        <f>'Shooting Sports'!C12</f>
        <v>Earn the Level 1 Emblem for BB Gun</v>
      </c>
      <c r="U44" s="160"/>
      <c r="V44" s="160" t="str">
        <f>IF('Shooting Sports'!F12&lt;&gt;"", 'Shooting Sports'!F12, "")</f>
        <v/>
      </c>
      <c r="W44" s="228"/>
      <c r="X44" s="227" t="str">
        <f>NOVA!B33</f>
        <v>3c1</v>
      </c>
      <c r="Y44" s="227" t="str">
        <f>NOVA!C33</f>
        <v>Use 4 ways to monitor / predict weather</v>
      </c>
      <c r="Z44" s="227"/>
      <c r="AA44" s="227" t="str">
        <f>IF(NOVA!F33&lt;&gt;"", NOVA!F33, "")</f>
        <v/>
      </c>
      <c r="AB44" s="228"/>
      <c r="AC44" s="227" t="str">
        <f>NOVA!B92</f>
        <v>3a1</v>
      </c>
      <c r="AD44" s="227" t="str">
        <f>NOVA!C92</f>
        <v>Watch the stars</v>
      </c>
      <c r="AE44" s="227"/>
      <c r="AF44" s="227" t="str">
        <f>IF(NOVA!F92&lt;&gt;"", NOVA!F92, "")</f>
        <v/>
      </c>
      <c r="AG44" s="228"/>
      <c r="AH44" s="227" t="str">
        <f>NOVA!B157</f>
        <v>3a</v>
      </c>
      <c r="AI44" s="227" t="str">
        <f>NOVA!C157</f>
        <v>Choose 2 and calculate your weight there</v>
      </c>
      <c r="AJ44" s="227"/>
      <c r="AK44" s="227" t="str">
        <f>IF(NOVA!F157&lt;&gt;"", NOVA!F157, "")</f>
        <v/>
      </c>
    </row>
    <row r="45" spans="1:37">
      <c r="D45" s="374"/>
      <c r="E45" s="35">
        <f>Achievements!$B52</f>
        <v>4</v>
      </c>
      <c r="F45" s="179" t="str">
        <f>Achievements!$C52</f>
        <v>Play a sport with your den or family</v>
      </c>
      <c r="G45" s="31" t="str">
        <f>IF(Achievements!F52&lt;&gt;"","A","")</f>
        <v/>
      </c>
      <c r="I45" s="371"/>
      <c r="J45" s="178" t="str">
        <f>Electives!B54</f>
        <v>3b</v>
      </c>
      <c r="K45" s="36" t="str">
        <f>Electives!C54</f>
        <v>Watch a show about collecing</v>
      </c>
      <c r="L45" s="31" t="str">
        <f>IF(Electives!F54&lt;&gt;"","E","")</f>
        <v/>
      </c>
      <c r="N45" s="367"/>
      <c r="O45" s="178">
        <f>Electives!B122</f>
        <v>3</v>
      </c>
      <c r="P45" s="36" t="str">
        <f>Electives!C122</f>
        <v>Practice two physical fitness skills</v>
      </c>
      <c r="Q45" s="31" t="str">
        <f>IF(Electives!F122&lt;&gt;"","E","")</f>
        <v/>
      </c>
      <c r="R45" s="228"/>
      <c r="S45" s="160" t="str">
        <f>'Shooting Sports'!B13</f>
        <v>S1</v>
      </c>
      <c r="T45" s="160" t="str">
        <f>'Shooting Sports'!C13</f>
        <v>Demonstrate one shooting position</v>
      </c>
      <c r="U45" s="160"/>
      <c r="V45" s="160" t="str">
        <f>IF('Shooting Sports'!F13&lt;&gt;"", 'Shooting Sports'!F13, "")</f>
        <v/>
      </c>
      <c r="W45" s="228"/>
      <c r="X45" s="227" t="str">
        <f>NOVA!B34</f>
        <v>3c2</v>
      </c>
      <c r="Y45" s="227" t="str">
        <f>NOVA!C34</f>
        <v>Analyze predictions for a week</v>
      </c>
      <c r="Z45" s="227"/>
      <c r="AA45" s="227" t="str">
        <f>IF(NOVA!F34&lt;&gt;"", NOVA!F34, "")</f>
        <v/>
      </c>
      <c r="AB45" s="228"/>
      <c r="AC45" s="227" t="str">
        <f>NOVA!B93</f>
        <v>3a2</v>
      </c>
      <c r="AD45" s="227" t="str">
        <f>NOVA!C93</f>
        <v>Find and draw 5 constellations</v>
      </c>
      <c r="AE45" s="227"/>
      <c r="AF45" s="227" t="str">
        <f>IF(NOVA!F93&lt;&gt;"", NOVA!F93, "")</f>
        <v/>
      </c>
      <c r="AG45" s="228"/>
      <c r="AH45" s="227" t="str">
        <f>NOVA!B158</f>
        <v>3a1</v>
      </c>
      <c r="AI45" s="227" t="str">
        <f>NOVA!C158</f>
        <v>On the sun or moon</v>
      </c>
      <c r="AJ45" s="227"/>
      <c r="AK45" s="227" t="str">
        <f>IF(NOVA!F158&lt;&gt;"", NOVA!F158, "")</f>
        <v/>
      </c>
    </row>
    <row r="46" spans="1:37">
      <c r="D46" s="374"/>
      <c r="E46" s="35">
        <f>Achievements!$B53</f>
        <v>5</v>
      </c>
      <c r="F46" s="179" t="str">
        <f>Achievements!$C53</f>
        <v>Do two animal walks</v>
      </c>
      <c r="G46" s="31" t="str">
        <f>IF(Achievements!F53&lt;&gt;"","A","")</f>
        <v/>
      </c>
      <c r="I46" s="371"/>
      <c r="J46" s="178" t="str">
        <f>Electives!B55</f>
        <v>4a</v>
      </c>
      <c r="K46" s="36" t="str">
        <f>Electives!C55</f>
        <v>Collect 10 autographs</v>
      </c>
      <c r="L46" s="31" t="str">
        <f>IF(Electives!F55&lt;&gt;"","E","")</f>
        <v/>
      </c>
      <c r="N46" s="367"/>
      <c r="O46" s="178">
        <f>Electives!B123</f>
        <v>4</v>
      </c>
      <c r="P46" s="36" t="str">
        <f>Electives!C123</f>
        <v>Play a team sport for 30 min</v>
      </c>
      <c r="Q46" s="31" t="str">
        <f>IF(Electives!F123&lt;&gt;"","E","")</f>
        <v/>
      </c>
      <c r="R46" s="228"/>
      <c r="S46" s="160" t="str">
        <f>'Shooting Sports'!B14</f>
        <v>S2</v>
      </c>
      <c r="T46" s="160" t="str">
        <f>'Shooting Sports'!C14</f>
        <v>Fire 5 BBs in 3 volleys at the Cub target</v>
      </c>
      <c r="U46" s="160"/>
      <c r="V46" s="160" t="str">
        <f>IF('Shooting Sports'!F14&lt;&gt;"", 'Shooting Sports'!F14, "")</f>
        <v/>
      </c>
      <c r="W46" s="228"/>
      <c r="X46" s="227" t="str">
        <f>NOVA!B35</f>
        <v>3c3</v>
      </c>
      <c r="Y46" s="227" t="str">
        <f>NOVA!C35</f>
        <v>Discuss work with counselor</v>
      </c>
      <c r="Z46" s="227"/>
      <c r="AA46" s="227" t="str">
        <f>IF(NOVA!F35&lt;&gt;"", NOVA!F35, "")</f>
        <v/>
      </c>
      <c r="AB46" s="228"/>
      <c r="AC46" s="227" t="str">
        <f>NOVA!B94</f>
        <v>3a3</v>
      </c>
      <c r="AD46" s="227" t="str">
        <f>NOVA!C94</f>
        <v>Discuss with counselor</v>
      </c>
      <c r="AE46" s="227"/>
      <c r="AF46" s="227" t="str">
        <f>IF(NOVA!F94&lt;&gt;"", NOVA!F94, "")</f>
        <v/>
      </c>
      <c r="AG46" s="228"/>
      <c r="AH46" s="227" t="str">
        <f>NOVA!B159</f>
        <v>3a2</v>
      </c>
      <c r="AI46" s="227" t="str">
        <f>NOVA!C159</f>
        <v>On Jupiter or Pluto</v>
      </c>
      <c r="AJ46" s="227"/>
      <c r="AK46" s="227" t="str">
        <f>IF(NOVA!F159&lt;&gt;"", NOVA!F159, "")</f>
        <v/>
      </c>
    </row>
    <row r="47" spans="1:37" ht="13.2" customHeight="1">
      <c r="D47" s="375"/>
      <c r="E47" s="31">
        <f>Achievements!$B54</f>
        <v>6</v>
      </c>
      <c r="F47" s="179" t="str">
        <f>Achievements!$C54</f>
        <v>Demonstrate healthy eating</v>
      </c>
      <c r="G47" s="31" t="str">
        <f>IF(Achievements!F54&lt;&gt;"","A","")</f>
        <v/>
      </c>
      <c r="I47" s="372"/>
      <c r="J47" s="178" t="str">
        <f>Electives!B56</f>
        <v>4b</v>
      </c>
      <c r="K47" s="36" t="str">
        <f>Electives!C56</f>
        <v>Write a famous person for an autograph</v>
      </c>
      <c r="L47" s="31" t="str">
        <f>IF(Electives!F56&lt;&gt;"","E","")</f>
        <v/>
      </c>
      <c r="N47" s="367"/>
      <c r="O47" s="178">
        <f>Electives!B124</f>
        <v>5</v>
      </c>
      <c r="P47" s="36" t="str">
        <f>Electives!C124</f>
        <v>Talk about sportsmanship</v>
      </c>
      <c r="Q47" s="31" t="str">
        <f>IF(Electives!F124&lt;&gt;"","E","")</f>
        <v/>
      </c>
      <c r="R47" s="228"/>
      <c r="S47" s="160" t="str">
        <f>'Shooting Sports'!B15</f>
        <v>S3</v>
      </c>
      <c r="T47" s="160" t="str">
        <f>'Shooting Sports'!C15</f>
        <v>Demonstrate/Explain range commands</v>
      </c>
      <c r="U47" s="160"/>
      <c r="V47" s="160" t="str">
        <f>IF('Shooting Sports'!F15&lt;&gt;"", 'Shooting Sports'!F15, "")</f>
        <v/>
      </c>
      <c r="W47" s="228"/>
      <c r="X47" s="227" t="str">
        <f>NOVA!B36</f>
        <v>3d</v>
      </c>
      <c r="Y47" s="227" t="str">
        <f>NOVA!C36</f>
        <v>Choose 2 habitats and complete activity</v>
      </c>
      <c r="Z47" s="227"/>
      <c r="AA47" s="227" t="str">
        <f>IF(NOVA!F36&lt;&gt;"", NOVA!F36, "")</f>
        <v/>
      </c>
      <c r="AB47" s="228"/>
      <c r="AC47" s="227" t="str">
        <f>NOVA!B95</f>
        <v>3b1</v>
      </c>
      <c r="AD47" s="227" t="str">
        <f>NOVA!C95</f>
        <v>Explain revolution, orbit and rotation</v>
      </c>
      <c r="AE47" s="227"/>
      <c r="AF47" s="227" t="str">
        <f>IF(NOVA!F95&lt;&gt;"", NOVA!F95, "")</f>
        <v/>
      </c>
      <c r="AG47" s="228"/>
      <c r="AH47" s="227" t="str">
        <f>NOVA!B160</f>
        <v>3a3</v>
      </c>
      <c r="AI47" s="227" t="str">
        <f>NOVA!C160</f>
        <v>On a planet of your choice</v>
      </c>
      <c r="AJ47" s="227"/>
      <c r="AK47" s="227" t="str">
        <f>IF(NOVA!F160&lt;&gt;"", NOVA!F160, "")</f>
        <v/>
      </c>
    </row>
    <row r="48" spans="1:37" ht="12.75" customHeight="1">
      <c r="I48" s="131"/>
      <c r="J48" s="174" t="str">
        <f>Electives!B58</f>
        <v>Cubs Who Care</v>
      </c>
      <c r="K48" s="29"/>
      <c r="N48" s="367"/>
      <c r="O48" s="178">
        <f>Electives!B125</f>
        <v>6</v>
      </c>
      <c r="P48" s="36" t="str">
        <f>Electives!C125</f>
        <v>Visit a sporting event</v>
      </c>
      <c r="Q48" s="31" t="str">
        <f>IF(Electives!F125&lt;&gt;"","E","")</f>
        <v/>
      </c>
      <c r="R48" s="228"/>
      <c r="S48" s="160" t="str">
        <f>'Shooting Sports'!B16</f>
        <v>S4</v>
      </c>
      <c r="T48" s="160" t="str">
        <f>'Shooting Sports'!C16</f>
        <v>5 facts about BB gun history</v>
      </c>
      <c r="U48" s="160"/>
      <c r="V48" s="160" t="str">
        <f>IF('Shooting Sports'!F16&lt;&gt;"", 'Shooting Sports'!F16, "")</f>
        <v/>
      </c>
      <c r="W48" s="228"/>
      <c r="X48" s="227" t="str">
        <f>NOVA!B37</f>
        <v>3d1</v>
      </c>
      <c r="Y48" s="227" t="str">
        <f>NOVA!C37</f>
        <v>Prairie</v>
      </c>
      <c r="Z48" s="227"/>
      <c r="AA48" s="227" t="str">
        <f>IF(NOVA!F37&lt;&gt;"", NOVA!F37, "")</f>
        <v/>
      </c>
      <c r="AB48" s="228"/>
      <c r="AC48" s="227" t="str">
        <f>NOVA!B96</f>
        <v>3b2</v>
      </c>
      <c r="AD48" s="227" t="str">
        <f>NOVA!C96</f>
        <v>Compare 3 planets to the Earth</v>
      </c>
      <c r="AE48" s="227"/>
      <c r="AF48" s="227" t="str">
        <f>IF(NOVA!F96&lt;&gt;"", NOVA!F96, "")</f>
        <v/>
      </c>
      <c r="AG48" s="228"/>
      <c r="AH48" s="227" t="str">
        <f>NOVA!B161</f>
        <v>3b</v>
      </c>
      <c r="AI48" s="227" t="str">
        <f>NOVA!C161</f>
        <v>Choose one and calculate its height</v>
      </c>
      <c r="AJ48" s="227"/>
      <c r="AK48" s="227" t="str">
        <f>IF(NOVA!F161&lt;&gt;"", NOVA!F161, "")</f>
        <v/>
      </c>
    </row>
    <row r="49" spans="5:37" ht="12.75" customHeight="1">
      <c r="E49" s="30"/>
      <c r="F49" s="45"/>
      <c r="G49" s="3"/>
      <c r="I49" s="378" t="str">
        <f>Electives!E58</f>
        <v>(do four)</v>
      </c>
      <c r="J49" s="219">
        <f>Electives!B59</f>
        <v>1</v>
      </c>
      <c r="K49" s="36" t="str">
        <f>Electives!C59</f>
        <v>Try using a wheelchair or crutches</v>
      </c>
      <c r="L49" s="31" t="str">
        <f>IF(Electives!F59&lt;&gt;"","E","")</f>
        <v/>
      </c>
      <c r="N49" s="368"/>
      <c r="O49" s="178">
        <f>Electives!B126</f>
        <v>7</v>
      </c>
      <c r="P49" s="36" t="str">
        <f>Electives!C126</f>
        <v>Make an obstacle course</v>
      </c>
      <c r="Q49" s="31" t="str">
        <f>IF(Electives!F126&lt;&gt;"","E","")</f>
        <v/>
      </c>
      <c r="R49" s="228"/>
      <c r="S49" s="3"/>
      <c r="T49" s="239" t="str">
        <f>'Shooting Sports'!C18</f>
        <v>Archery: Level 1</v>
      </c>
      <c r="U49" s="3"/>
      <c r="V49" s="3"/>
      <c r="W49" s="228"/>
      <c r="X49" s="227" t="str">
        <f>NOVA!B38</f>
        <v>3d2</v>
      </c>
      <c r="Y49" s="227" t="str">
        <f>NOVA!C38</f>
        <v>Temperate forest</v>
      </c>
      <c r="Z49" s="227"/>
      <c r="AA49" s="227" t="str">
        <f>IF(NOVA!F38&lt;&gt;"", NOVA!F38, "")</f>
        <v/>
      </c>
      <c r="AB49" s="228"/>
      <c r="AC49" s="227" t="str">
        <f>NOVA!B97</f>
        <v>3b3</v>
      </c>
      <c r="AD49" s="227" t="str">
        <f>NOVA!C97</f>
        <v>Discuss with counselor</v>
      </c>
      <c r="AE49" s="227"/>
      <c r="AF49" s="227" t="str">
        <f>IF(NOVA!F97&lt;&gt;"", NOVA!F97, "")</f>
        <v/>
      </c>
      <c r="AG49" s="228"/>
      <c r="AH49" s="227" t="str">
        <f>NOVA!B162</f>
        <v>3b1</v>
      </c>
      <c r="AI49" s="227" t="str">
        <f>NOVA!C162</f>
        <v>A tree</v>
      </c>
      <c r="AJ49" s="227"/>
      <c r="AK49" s="227" t="str">
        <f>IF(NOVA!F162&lt;&gt;"", NOVA!F162, "")</f>
        <v/>
      </c>
    </row>
    <row r="50" spans="5:37">
      <c r="E50" s="30"/>
      <c r="F50" s="3"/>
      <c r="G50" s="3"/>
      <c r="I50" s="378"/>
      <c r="J50" s="219">
        <f>Electives!B60</f>
        <v>2</v>
      </c>
      <c r="K50" s="36" t="str">
        <f>Electives!C60</f>
        <v>Learn about handicapped sports</v>
      </c>
      <c r="L50" s="31" t="str">
        <f>IF(Electives!F60&lt;&gt;"","E","")</f>
        <v/>
      </c>
      <c r="O50" s="174" t="str">
        <f>Electives!B128</f>
        <v>Spirit of the Water</v>
      </c>
      <c r="P50" s="29"/>
      <c r="R50" s="224"/>
      <c r="S50" s="160">
        <f>'Shooting Sports'!B19</f>
        <v>1</v>
      </c>
      <c r="T50" s="160" t="str">
        <f>'Shooting Sports'!C19</f>
        <v>Follow archery range rules and whistles</v>
      </c>
      <c r="U50" s="160"/>
      <c r="V50" s="160" t="str">
        <f>IF('Shooting Sports'!F19&lt;&gt;"", 'Shooting Sports'!F19, "")</f>
        <v/>
      </c>
      <c r="W50" s="224"/>
      <c r="X50" s="227" t="str">
        <f>NOVA!B39</f>
        <v>3d3</v>
      </c>
      <c r="Y50" s="227" t="str">
        <f>NOVA!C39</f>
        <v>Aquatic ecosystem</v>
      </c>
      <c r="Z50" s="227"/>
      <c r="AA50" s="227" t="str">
        <f>IF(NOVA!F39&lt;&gt;"", NOVA!F39, "")</f>
        <v/>
      </c>
      <c r="AB50" s="224"/>
      <c r="AC50" s="227" t="str">
        <f>NOVA!B98</f>
        <v>3c1</v>
      </c>
      <c r="AD50" s="227" t="str">
        <f>NOVA!C98</f>
        <v>Design a rover and tell what it collects</v>
      </c>
      <c r="AE50" s="227"/>
      <c r="AF50" s="227" t="str">
        <f>IF(NOVA!F98&lt;&gt;"", NOVA!F98, "")</f>
        <v/>
      </c>
      <c r="AG50" s="224"/>
      <c r="AH50" s="227" t="str">
        <f>NOVA!B163</f>
        <v>3b2</v>
      </c>
      <c r="AI50" s="227" t="str">
        <f>NOVA!C163</f>
        <v>Your house</v>
      </c>
      <c r="AJ50" s="227"/>
      <c r="AK50" s="227" t="str">
        <f>IF(NOVA!F163&lt;&gt;"", NOVA!F163, "")</f>
        <v/>
      </c>
    </row>
    <row r="51" spans="5:37" ht="13.2" customHeight="1">
      <c r="E51" s="30"/>
      <c r="F51" s="3"/>
      <c r="G51" s="3"/>
      <c r="I51" s="378"/>
      <c r="J51" s="219">
        <f>Electives!B61</f>
        <v>3</v>
      </c>
      <c r="K51" s="36" t="str">
        <f>Electives!C61</f>
        <v>Learn about "invisible" disabilities</v>
      </c>
      <c r="L51" s="31" t="str">
        <f>IF(Electives!F61&lt;&gt;"","E","")</f>
        <v/>
      </c>
      <c r="N51" s="378" t="str">
        <f>Electives!E128</f>
        <v>(do all)</v>
      </c>
      <c r="O51" s="178">
        <f>Electives!B129</f>
        <v>1</v>
      </c>
      <c r="P51" s="36" t="str">
        <f>Electives!C129</f>
        <v>Demonstrate how water can be polluted</v>
      </c>
      <c r="Q51" s="31" t="str">
        <f>IF(Electives!F129&lt;&gt;"","E","")</f>
        <v/>
      </c>
      <c r="R51" s="104"/>
      <c r="S51" s="160">
        <f>'Shooting Sports'!B20</f>
        <v>2</v>
      </c>
      <c r="T51" s="160" t="str">
        <f>'Shooting Sports'!C20</f>
        <v>Identify recurve and compound bow</v>
      </c>
      <c r="U51" s="160"/>
      <c r="V51" s="160" t="str">
        <f>IF('Shooting Sports'!F20&lt;&gt;"", 'Shooting Sports'!F20, "")</f>
        <v/>
      </c>
      <c r="W51" s="104"/>
      <c r="X51" s="227" t="str">
        <f>NOVA!B40</f>
        <v>3d4</v>
      </c>
      <c r="Y51" s="227" t="str">
        <f>NOVA!C40</f>
        <v>Temperate / Subtropical rain forest</v>
      </c>
      <c r="Z51" s="227"/>
      <c r="AA51" s="227" t="str">
        <f>IF(NOVA!F40&lt;&gt;"", NOVA!F40, "")</f>
        <v/>
      </c>
      <c r="AB51" s="104"/>
      <c r="AC51" s="227" t="str">
        <f>NOVA!B99</f>
        <v>3c2</v>
      </c>
      <c r="AD51" s="227" t="str">
        <f>NOVA!C99</f>
        <v>How would rover work</v>
      </c>
      <c r="AE51" s="227"/>
      <c r="AF51" s="227" t="str">
        <f>IF(NOVA!F99&lt;&gt;"", NOVA!F99, "")</f>
        <v/>
      </c>
      <c r="AG51" s="104"/>
      <c r="AH51" s="227" t="str">
        <f>NOVA!B164</f>
        <v>3b3</v>
      </c>
      <c r="AI51" s="227" t="str">
        <f>NOVA!C164</f>
        <v>A building of your choice</v>
      </c>
      <c r="AJ51" s="227"/>
      <c r="AK51" s="227" t="str">
        <f>IF(NOVA!F164&lt;&gt;"", NOVA!F164, "")</f>
        <v/>
      </c>
    </row>
    <row r="52" spans="5:37">
      <c r="E52" s="30"/>
      <c r="F52" s="3"/>
      <c r="G52" s="3"/>
      <c r="I52" s="378"/>
      <c r="J52" s="219">
        <f>Electives!B62</f>
        <v>4</v>
      </c>
      <c r="K52" s="36" t="str">
        <f>Electives!C62</f>
        <v>Do 3 of the following wearing gloves</v>
      </c>
      <c r="L52" s="31" t="str">
        <f>IF(Electives!F62&lt;&gt;"","E","")</f>
        <v/>
      </c>
      <c r="N52" s="378"/>
      <c r="O52" s="178">
        <f>Electives!B130</f>
        <v>2</v>
      </c>
      <c r="P52" s="36" t="str">
        <f>Electives!C130</f>
        <v>Help conserve water</v>
      </c>
      <c r="Q52" s="31" t="str">
        <f>IF(Electives!F130&lt;&gt;"","E","")</f>
        <v/>
      </c>
      <c r="R52" s="232"/>
      <c r="S52" s="160">
        <f>'Shooting Sports'!B21</f>
        <v>3</v>
      </c>
      <c r="T52" s="160" t="str">
        <f>'Shooting Sports'!C21</f>
        <v>Demonstrate arm/finger guards &amp; quiver</v>
      </c>
      <c r="U52" s="160"/>
      <c r="V52" s="160" t="str">
        <f>IF('Shooting Sports'!F21&lt;&gt;"", 'Shooting Sports'!F21, "")</f>
        <v/>
      </c>
      <c r="W52" s="232"/>
      <c r="X52" s="227" t="str">
        <f>NOVA!B41</f>
        <v>3d5</v>
      </c>
      <c r="Y52" s="227" t="str">
        <f>NOVA!C41</f>
        <v>Desert</v>
      </c>
      <c r="Z52" s="227"/>
      <c r="AA52" s="227" t="str">
        <f>IF(NOVA!F41&lt;&gt;"", NOVA!F41, "")</f>
        <v/>
      </c>
      <c r="AB52" s="232"/>
      <c r="AC52" s="227" t="str">
        <f>NOVA!B100</f>
        <v>3c3</v>
      </c>
      <c r="AD52" s="227" t="str">
        <f>NOVA!C100</f>
        <v>How would rover transmit data</v>
      </c>
      <c r="AE52" s="227"/>
      <c r="AF52" s="227" t="str">
        <f>IF(NOVA!F100&lt;&gt;"", NOVA!F100, "")</f>
        <v/>
      </c>
      <c r="AG52" s="232"/>
      <c r="AH52" s="227" t="str">
        <f>NOVA!B165</f>
        <v>3c</v>
      </c>
      <c r="AI52" s="227" t="str">
        <f>NOVA!C165</f>
        <v>Calculate the volume of air in your room</v>
      </c>
      <c r="AJ52" s="227"/>
      <c r="AK52" s="227" t="str">
        <f>IF(NOVA!F165&lt;&gt;"", NOVA!F165, "")</f>
        <v/>
      </c>
    </row>
    <row r="53" spans="5:37" ht="13.2" customHeight="1">
      <c r="E53" s="30"/>
      <c r="F53" s="3"/>
      <c r="G53" s="3"/>
      <c r="I53" s="378"/>
      <c r="J53" s="219" t="str">
        <f>Electives!B63</f>
        <v>4a</v>
      </c>
      <c r="K53" s="36" t="str">
        <f>Electives!C63</f>
        <v>Tie your shoes</v>
      </c>
      <c r="L53" s="31" t="str">
        <f>IF(Electives!F63&lt;&gt;"","E","")</f>
        <v/>
      </c>
      <c r="N53" s="378"/>
      <c r="O53" s="178">
        <f>Electives!B131</f>
        <v>3</v>
      </c>
      <c r="P53" s="36" t="str">
        <f>Electives!C131</f>
        <v>Explain why swimming is good exercise</v>
      </c>
      <c r="Q53" s="31" t="str">
        <f>IF(Electives!F131&lt;&gt;"","E","")</f>
        <v/>
      </c>
      <c r="R53" s="233"/>
      <c r="S53" s="160">
        <f>'Shooting Sports'!B22</f>
        <v>4</v>
      </c>
      <c r="T53" s="160" t="str">
        <f>'Shooting Sports'!C22</f>
        <v>Properly shoot a bow</v>
      </c>
      <c r="U53" s="160"/>
      <c r="V53" s="160" t="str">
        <f>IF('Shooting Sports'!F22&lt;&gt;"", 'Shooting Sports'!F22, "")</f>
        <v/>
      </c>
      <c r="W53" s="233"/>
      <c r="X53" s="227" t="str">
        <f>NOVA!B42</f>
        <v>3d6</v>
      </c>
      <c r="Y53" s="227" t="str">
        <f>NOVA!C42</f>
        <v>Polar ice</v>
      </c>
      <c r="Z53" s="227"/>
      <c r="AA53" s="227" t="str">
        <f>IF(NOVA!F42&lt;&gt;"", NOVA!F42, "")</f>
        <v/>
      </c>
      <c r="AB53" s="233"/>
      <c r="AC53" s="227" t="str">
        <f>NOVA!B101</f>
        <v>3c4</v>
      </c>
      <c r="AD53" s="227" t="str">
        <f>NOVA!C101</f>
        <v>Why rovers are needed</v>
      </c>
      <c r="AE53" s="227"/>
      <c r="AF53" s="227" t="str">
        <f>IF(NOVA!F101&lt;&gt;"", NOVA!F101, "")</f>
        <v/>
      </c>
      <c r="AG53" s="233"/>
      <c r="AH53" s="227" t="str">
        <f>NOVA!B166</f>
        <v>4a1</v>
      </c>
      <c r="AI53" s="227" t="str">
        <f>NOVA!C166</f>
        <v>Look up and discuss cryptography</v>
      </c>
      <c r="AJ53" s="227"/>
      <c r="AK53" s="227" t="str">
        <f>IF(NOVA!F166&lt;&gt;"", NOVA!F166, "")</f>
        <v/>
      </c>
    </row>
    <row r="54" spans="5:37">
      <c r="I54" s="378"/>
      <c r="J54" s="219" t="str">
        <f>Electives!B64</f>
        <v>4b</v>
      </c>
      <c r="K54" s="36" t="str">
        <f>Electives!C64</f>
        <v>Use a fork to pick up food</v>
      </c>
      <c r="L54" s="31" t="str">
        <f>IF(Electives!F64&lt;&gt;"","E","")</f>
        <v/>
      </c>
      <c r="N54" s="378"/>
      <c r="O54" s="178">
        <f>Electives!B132</f>
        <v>4</v>
      </c>
      <c r="P54" s="36" t="str">
        <f>Electives!C132</f>
        <v>Explain the water safety rules</v>
      </c>
      <c r="Q54" s="31" t="str">
        <f>IF(Electives!F132&lt;&gt;"","E","")</f>
        <v/>
      </c>
      <c r="R54" s="233"/>
      <c r="S54" s="160">
        <f>'Shooting Sports'!B23</f>
        <v>5</v>
      </c>
      <c r="T54" s="160" t="str">
        <f>'Shooting Sports'!C23</f>
        <v>Safely retrieve arrows</v>
      </c>
      <c r="U54" s="160"/>
      <c r="V54" s="160" t="str">
        <f>IF('Shooting Sports'!F23&lt;&gt;"", 'Shooting Sports'!F23, "")</f>
        <v/>
      </c>
      <c r="W54" s="233"/>
      <c r="X54" s="227" t="str">
        <f>NOVA!B43</f>
        <v>3d7</v>
      </c>
      <c r="Y54" s="227" t="str">
        <f>NOVA!C43</f>
        <v>Tide pools</v>
      </c>
      <c r="Z54" s="227"/>
      <c r="AA54" s="227" t="str">
        <f>IF(NOVA!F43&lt;&gt;"", NOVA!F43, "")</f>
        <v/>
      </c>
      <c r="AB54" s="233"/>
      <c r="AC54" s="227" t="str">
        <f>NOVA!B102</f>
        <v>3d1</v>
      </c>
      <c r="AD54" s="227" t="str">
        <f>NOVA!C102</f>
        <v>Design a space colony</v>
      </c>
      <c r="AE54" s="227"/>
      <c r="AF54" s="227" t="str">
        <f>IF(NOVA!F102&lt;&gt;"", NOVA!F102, "")</f>
        <v/>
      </c>
      <c r="AG54" s="233"/>
      <c r="AH54" s="227" t="str">
        <f>NOVA!B167</f>
        <v>4a2</v>
      </c>
      <c r="AI54" s="227" t="str">
        <f>NOVA!C167</f>
        <v>Discuss 3 ways codes are made</v>
      </c>
      <c r="AJ54" s="227"/>
      <c r="AK54" s="227" t="str">
        <f>IF(NOVA!F167&lt;&gt;"", NOVA!F167, "")</f>
        <v/>
      </c>
    </row>
    <row r="55" spans="5:37">
      <c r="I55" s="378"/>
      <c r="J55" s="219" t="str">
        <f>Electives!B65</f>
        <v>4c</v>
      </c>
      <c r="K55" s="36" t="str">
        <f>Electives!C65</f>
        <v>Play a card game</v>
      </c>
      <c r="L55" s="31" t="str">
        <f>IF(Electives!F65&lt;&gt;"","E","")</f>
        <v/>
      </c>
      <c r="N55" s="378"/>
      <c r="O55" s="178">
        <f>Electives!B133</f>
        <v>5</v>
      </c>
      <c r="P55" s="36" t="str">
        <f>Electives!C133</f>
        <v>Jump into a pool and swim 25 feet</v>
      </c>
      <c r="Q55" s="31" t="str">
        <f>IF(Electives!F133&lt;&gt;"","E","")</f>
        <v/>
      </c>
      <c r="R55" s="233"/>
      <c r="S55" s="3"/>
      <c r="T55" s="239" t="str">
        <f>'Shooting Sports'!C25</f>
        <v>Archery: Level 2</v>
      </c>
      <c r="U55" s="3"/>
      <c r="V55" s="3"/>
      <c r="W55" s="233"/>
      <c r="X55" s="227">
        <f>NOVA!B44</f>
        <v>4</v>
      </c>
      <c r="Y55" s="227" t="str">
        <f>NOVA!C44</f>
        <v>Do A or B</v>
      </c>
      <c r="Z55" s="227"/>
      <c r="AA55" s="227" t="str">
        <f>IF(NOVA!F44&lt;&gt;"", NOVA!F44, "")</f>
        <v/>
      </c>
      <c r="AB55" s="233"/>
      <c r="AC55" s="238" t="str">
        <f>NOVA!B103</f>
        <v>3d2</v>
      </c>
      <c r="AD55" s="227" t="str">
        <f>NOVA!C103</f>
        <v>Discuss survival needs</v>
      </c>
      <c r="AE55" s="227"/>
      <c r="AF55" s="227" t="str">
        <f>IF(NOVA!F103&lt;&gt;"", NOVA!F103, "")</f>
        <v/>
      </c>
      <c r="AG55" s="233"/>
      <c r="AH55" s="227" t="str">
        <f>NOVA!B168</f>
        <v>4a3</v>
      </c>
      <c r="AI55" s="227" t="str">
        <f>NOVA!C168</f>
        <v>Discuss how codes relate to math</v>
      </c>
      <c r="AJ55" s="227"/>
      <c r="AK55" s="227" t="str">
        <f>IF(NOVA!F168&lt;&gt;"", NOVA!F168, "")</f>
        <v/>
      </c>
    </row>
    <row r="56" spans="5:37" ht="13.2" customHeight="1">
      <c r="I56" s="378"/>
      <c r="J56" s="219" t="str">
        <f>Electives!B66</f>
        <v>4d</v>
      </c>
      <c r="K56" s="36" t="str">
        <f>Electives!C66</f>
        <v>Play a video game</v>
      </c>
      <c r="L56" s="31" t="str">
        <f>IF(Electives!F66&lt;&gt;"","E","")</f>
        <v/>
      </c>
      <c r="O56"/>
      <c r="R56" s="233"/>
      <c r="S56" s="160">
        <f>'Shooting Sports'!B26</f>
        <v>1</v>
      </c>
      <c r="T56" s="160" t="str">
        <f>'Shooting Sports'!C26</f>
        <v>Earn the Level 1 Emblem for Archery</v>
      </c>
      <c r="U56" s="160"/>
      <c r="V56" s="160" t="str">
        <f>IF('Shooting Sports'!F26&lt;&gt;"", 'Shooting Sports'!F26, "")</f>
        <v/>
      </c>
      <c r="W56" s="233"/>
      <c r="X56" s="227" t="str">
        <f>NOVA!B45</f>
        <v>4a</v>
      </c>
      <c r="Y56" s="227" t="str">
        <f>NOVA!C45</f>
        <v>Visit a place where earth science is done</v>
      </c>
      <c r="Z56" s="227"/>
      <c r="AA56" s="227" t="str">
        <f>IF(NOVA!F45&lt;&gt;"", NOVA!F45, "")</f>
        <v/>
      </c>
      <c r="AB56" s="233"/>
      <c r="AC56" s="227" t="str">
        <f>NOVA!B104</f>
        <v>3e</v>
      </c>
      <c r="AD56" s="227" t="str">
        <f>NOVA!C104</f>
        <v>Map an asteroid</v>
      </c>
      <c r="AE56" s="227"/>
      <c r="AF56" s="227" t="str">
        <f>IF(NOVA!F104&lt;&gt;"", NOVA!F104, "")</f>
        <v/>
      </c>
      <c r="AG56" s="233"/>
      <c r="AH56" s="227" t="str">
        <f>NOVA!B169</f>
        <v>4b1</v>
      </c>
      <c r="AI56" s="227" t="str">
        <f>NOVA!C169</f>
        <v>Design a code and write a message</v>
      </c>
      <c r="AJ56" s="227"/>
      <c r="AK56" s="227" t="str">
        <f>IF(NOVA!F169&lt;&gt;"", NOVA!F169, "")</f>
        <v/>
      </c>
    </row>
    <row r="57" spans="5:37" ht="12.75" customHeight="1">
      <c r="I57" s="378"/>
      <c r="J57" s="219" t="str">
        <f>Electives!B67</f>
        <v>4e</v>
      </c>
      <c r="K57" s="36" t="str">
        <f>Electives!C67</f>
        <v>Play a board game</v>
      </c>
      <c r="L57" s="31" t="str">
        <f>IF(Electives!F67&lt;&gt;"","E","")</f>
        <v/>
      </c>
      <c r="N57" s="131"/>
      <c r="R57" s="233"/>
      <c r="S57" s="160" t="str">
        <f>'Shooting Sports'!B27</f>
        <v>S1</v>
      </c>
      <c r="T57" s="160" t="str">
        <f>'Shooting Sports'!C27</f>
        <v>Identify 3 arrow and 4 bow parts</v>
      </c>
      <c r="U57" s="160"/>
      <c r="V57" s="160" t="str">
        <f>IF('Shooting Sports'!F27&lt;&gt;"", 'Shooting Sports'!F27, "")</f>
        <v/>
      </c>
      <c r="W57" s="233"/>
      <c r="X57" s="227" t="str">
        <f>NOVA!B46</f>
        <v>4a1</v>
      </c>
      <c r="Y57" s="227" t="str">
        <f>NOVA!C46</f>
        <v>Talk with someone how science is used</v>
      </c>
      <c r="Z57" s="227"/>
      <c r="AA57" s="227" t="str">
        <f>IF(NOVA!F46&lt;&gt;"", NOVA!F46, "")</f>
        <v/>
      </c>
      <c r="AB57" s="233"/>
      <c r="AC57" s="227" t="str">
        <f>NOVA!B105</f>
        <v>3f1</v>
      </c>
      <c r="AD57" s="227" t="str">
        <f>NOVA!C105</f>
        <v>Model solar and lunar eclipse</v>
      </c>
      <c r="AE57" s="227"/>
      <c r="AF57" s="227" t="str">
        <f>IF(NOVA!F105&lt;&gt;"", NOVA!F105, "")</f>
        <v/>
      </c>
      <c r="AG57" s="233"/>
      <c r="AH57" s="227" t="str">
        <f>NOVA!B170</f>
        <v>4b2</v>
      </c>
      <c r="AI57" s="227" t="str">
        <f>NOVA!C170</f>
        <v>Share your code with your counselor</v>
      </c>
      <c r="AJ57" s="227"/>
      <c r="AK57" s="227" t="str">
        <f>IF(NOVA!F170&lt;&gt;"", NOVA!F170, "")</f>
        <v/>
      </c>
    </row>
    <row r="58" spans="5:37" ht="12.75" customHeight="1">
      <c r="E58"/>
      <c r="I58" s="378"/>
      <c r="J58" s="219" t="str">
        <f>Electives!B68</f>
        <v>4f</v>
      </c>
      <c r="K58" s="36" t="str">
        <f>Electives!C68</f>
        <v>Blow bubbles</v>
      </c>
      <c r="L58" s="31" t="str">
        <f>IF(Electives!F68&lt;&gt;"","E","")</f>
        <v/>
      </c>
      <c r="R58" s="233"/>
      <c r="S58" s="160" t="str">
        <f>'Shooting Sports'!B28</f>
        <v>S2</v>
      </c>
      <c r="T58" s="160" t="str">
        <f>'Shooting Sports'!C28</f>
        <v>Loose 5 arrows in 2 volleys</v>
      </c>
      <c r="U58" s="160"/>
      <c r="V58" s="160" t="str">
        <f>IF('Shooting Sports'!F28&lt;&gt;"", 'Shooting Sports'!F28, "")</f>
        <v/>
      </c>
      <c r="W58" s="233"/>
      <c r="X58" s="227" t="str">
        <f>NOVA!B47</f>
        <v>4a2</v>
      </c>
      <c r="Y58" s="227" t="str">
        <f>NOVA!C47</f>
        <v>Discuss with counselor your visit</v>
      </c>
      <c r="Z58" s="227"/>
      <c r="AA58" s="227" t="str">
        <f>IF(NOVA!F47&lt;&gt;"", NOVA!F47, "")</f>
        <v/>
      </c>
      <c r="AB58" s="233"/>
      <c r="AC58" s="227" t="str">
        <f>NOVA!B106</f>
        <v>3f2</v>
      </c>
      <c r="AD58" s="227" t="str">
        <f>NOVA!C106</f>
        <v>Use your model to discuss</v>
      </c>
      <c r="AE58" s="227"/>
      <c r="AF58" s="227" t="str">
        <f>IF(NOVA!F106&lt;&gt;"", NOVA!F106, "")</f>
        <v/>
      </c>
      <c r="AG58" s="233"/>
      <c r="AH58" s="227">
        <f>NOVA!B171</f>
        <v>5</v>
      </c>
      <c r="AI58" s="227" t="str">
        <f>NOVA!C171</f>
        <v>Discuss how math affects your life</v>
      </c>
      <c r="AJ58" s="227"/>
      <c r="AK58" s="227" t="str">
        <f>IF(NOVA!F171&lt;&gt;"", NOVA!F171, "")</f>
        <v/>
      </c>
    </row>
    <row r="59" spans="5:37">
      <c r="I59" s="378"/>
      <c r="J59" s="219">
        <f>Electives!B69</f>
        <v>5</v>
      </c>
      <c r="K59" s="36" t="str">
        <f>Electives!C69</f>
        <v>Paint a picture with and without sight</v>
      </c>
      <c r="L59" s="31" t="str">
        <f>IF(Electives!F69&lt;&gt;"","E","")</f>
        <v/>
      </c>
      <c r="R59" s="234"/>
      <c r="S59" s="160" t="str">
        <f>'Shooting Sports'!B29</f>
        <v>S3</v>
      </c>
      <c r="T59" s="160" t="str">
        <f>'Shooting Sports'!C29</f>
        <v>Demonstrate/Explain range commands</v>
      </c>
      <c r="U59" s="160"/>
      <c r="V59" s="160" t="str">
        <f>IF('Shooting Sports'!F29&lt;&gt;"", 'Shooting Sports'!F29, "")</f>
        <v/>
      </c>
      <c r="W59" s="234"/>
      <c r="X59" s="227" t="str">
        <f>NOVA!B48</f>
        <v>4b</v>
      </c>
      <c r="Y59" s="227" t="str">
        <f>NOVA!C48</f>
        <v>Explore a career with earth science</v>
      </c>
      <c r="Z59" s="227"/>
      <c r="AA59" s="227" t="str">
        <f>IF(NOVA!F48&lt;&gt;"", NOVA!F48, "")</f>
        <v/>
      </c>
      <c r="AB59" s="234"/>
      <c r="AC59" s="227">
        <f>NOVA!B107</f>
        <v>4</v>
      </c>
      <c r="AD59" s="227" t="str">
        <f>NOVA!C107</f>
        <v>Do A or B</v>
      </c>
      <c r="AE59" s="227"/>
      <c r="AF59" s="227" t="str">
        <f>IF(NOVA!F107&lt;&gt;"", NOVA!F107, "")</f>
        <v/>
      </c>
      <c r="AG59" s="234"/>
    </row>
    <row r="60" spans="5:37">
      <c r="I60" s="378"/>
      <c r="J60" s="219">
        <f>Electives!B70</f>
        <v>6</v>
      </c>
      <c r="K60" s="36" t="str">
        <f>Electives!C70</f>
        <v>Sign a simple sentence</v>
      </c>
      <c r="L60" s="31" t="str">
        <f>IF(Electives!F70&lt;&gt;"","E","")</f>
        <v/>
      </c>
      <c r="R60" s="177"/>
      <c r="S60" s="160" t="str">
        <f>'Shooting Sports'!B30</f>
        <v>S4</v>
      </c>
      <c r="T60" s="160" t="str">
        <f>'Shooting Sports'!C30</f>
        <v>5 facts about archery in history/lit</v>
      </c>
      <c r="U60" s="160"/>
      <c r="V60" s="160" t="str">
        <f>IF('Shooting Sports'!F30&lt;&gt;"", 'Shooting Sports'!F30, "")</f>
        <v/>
      </c>
      <c r="W60" s="177"/>
      <c r="AB60" s="177"/>
      <c r="AC60" s="227" t="str">
        <f>NOVA!B108</f>
        <v>4a</v>
      </c>
      <c r="AD60" s="227" t="str">
        <f>NOVA!C108</f>
        <v>Visit a place with space science</v>
      </c>
      <c r="AE60" s="227"/>
      <c r="AF60" s="227" t="str">
        <f>IF(NOVA!F108&lt;&gt;"", NOVA!F108, "")</f>
        <v/>
      </c>
      <c r="AG60" s="177"/>
    </row>
    <row r="61" spans="5:37">
      <c r="I61" s="378"/>
      <c r="J61" s="219">
        <f>Electives!B71</f>
        <v>7</v>
      </c>
      <c r="K61" s="36" t="str">
        <f>Electives!C71</f>
        <v>Learn about a famous person with a disability</v>
      </c>
      <c r="L61" s="31" t="str">
        <f>IF(Electives!F71&lt;&gt;"","E","")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IF(NOVA!F109&lt;&gt;"", NOVA!F109, "")</f>
        <v/>
      </c>
      <c r="AG61" s="233"/>
    </row>
    <row r="62" spans="5:37" ht="13.2" customHeight="1">
      <c r="I62" s="378"/>
      <c r="J62" s="219">
        <f>Electives!B72</f>
        <v>8</v>
      </c>
      <c r="K62" s="36" t="str">
        <f>Electives!C72</f>
        <v>Attend an event for disabled people</v>
      </c>
      <c r="L62" s="31" t="str">
        <f>IF(Electives!F72&lt;&gt;"","E","")</f>
        <v/>
      </c>
      <c r="O62"/>
      <c r="R62" s="235"/>
      <c r="S62" s="160">
        <f>'Shooting Sports'!B33</f>
        <v>1</v>
      </c>
      <c r="T62" s="160" t="str">
        <f>'Shooting Sports'!C33</f>
        <v>Demonstrate good shooting techniques</v>
      </c>
      <c r="U62" s="160"/>
      <c r="V62" s="160" t="str">
        <f>IF('Shooting Sports'!F33&lt;&gt;"", 'Shooting Sports'!F33, "")</f>
        <v/>
      </c>
      <c r="W62" s="235"/>
      <c r="AB62" s="235"/>
      <c r="AC62" s="227" t="str">
        <f>NOVA!B110</f>
        <v>4a2</v>
      </c>
      <c r="AD62" s="227" t="str">
        <f>NOVA!C110</f>
        <v>Discuss with counselor</v>
      </c>
      <c r="AE62" s="227"/>
      <c r="AF62" s="227" t="str">
        <f>IF(NOVA!F110&lt;&gt;"", NOVA!F110, "")</f>
        <v/>
      </c>
      <c r="AG62" s="235"/>
    </row>
    <row r="63" spans="5:37" ht="12.75" customHeight="1">
      <c r="E63"/>
      <c r="I63" s="218"/>
      <c r="J63"/>
      <c r="L63" s="175"/>
      <c r="O63"/>
      <c r="R63" s="233"/>
      <c r="S63" s="160">
        <f>'Shooting Sports'!B34</f>
        <v>2</v>
      </c>
      <c r="T63" s="160" t="str">
        <f>'Shooting Sports'!C34</f>
        <v>Explain parts of slingshot</v>
      </c>
      <c r="U63" s="160"/>
      <c r="V63" s="160" t="str">
        <f>IF('Shooting Sports'!F34&lt;&gt;"", 'Shooting Sports'!F34, "")</f>
        <v/>
      </c>
      <c r="W63" s="233"/>
      <c r="AB63" s="233"/>
      <c r="AC63" s="227" t="str">
        <f>NOVA!B111</f>
        <v>4b</v>
      </c>
      <c r="AD63" s="227" t="str">
        <f>NOVA!C111</f>
        <v>Explore a career with space science</v>
      </c>
      <c r="AE63" s="227"/>
      <c r="AF63" s="227" t="str">
        <f>IF(NOVA!F111&lt;&gt;"", NOVA!F111, "")</f>
        <v/>
      </c>
      <c r="AG63" s="233"/>
    </row>
    <row r="64" spans="5:37" ht="12.75" customHeight="1">
      <c r="E64"/>
      <c r="J64"/>
      <c r="L64" s="175"/>
      <c r="O64"/>
      <c r="R64" s="233"/>
      <c r="S64" s="160">
        <f>'Shooting Sports'!B35</f>
        <v>3</v>
      </c>
      <c r="T64" s="160" t="str">
        <f>'Shooting Sports'!C35</f>
        <v>Explain types of ammo</v>
      </c>
      <c r="U64" s="160"/>
      <c r="V64" s="160" t="str">
        <f>IF('Shooting Sports'!F35&lt;&gt;"", 'Shooting Sports'!F35, "")</f>
        <v/>
      </c>
      <c r="W64" s="233"/>
      <c r="AB64" s="233"/>
      <c r="AC64" s="227">
        <f>NOVA!B112</f>
        <v>5</v>
      </c>
      <c r="AD64" s="227" t="str">
        <f>NOVA!C112</f>
        <v>Discuss your findings with counselor</v>
      </c>
      <c r="AE64" s="227"/>
      <c r="AF64" s="227" t="str">
        <f>IF(NOVA!F112&lt;&gt;"", NOVA!F112, "")</f>
        <v/>
      </c>
      <c r="AG64" s="233"/>
    </row>
    <row r="65" spans="5:33">
      <c r="E65"/>
      <c r="J65"/>
      <c r="O65"/>
      <c r="R65" s="233"/>
      <c r="S65" s="160">
        <f>'Shooting Sports'!B36</f>
        <v>4</v>
      </c>
      <c r="T65" s="160" t="str">
        <f>'Shooting Sports'!C36</f>
        <v>Explain types of targets</v>
      </c>
      <c r="U65" s="160"/>
      <c r="V65" s="160" t="str">
        <f>IF('Shooting Sports'!F36&lt;&gt;"", 'Shooting Sports'!F36,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Sports'!F39&lt;&gt;"", 'Shooting Sports'!F39, "")</f>
        <v/>
      </c>
      <c r="W67" s="233"/>
      <c r="AB67" s="233"/>
      <c r="AG67" s="233"/>
    </row>
    <row r="68" spans="5:33">
      <c r="O68"/>
      <c r="R68" s="233"/>
      <c r="S68" s="160" t="str">
        <f>'Shooting Sports'!B40</f>
        <v>S1</v>
      </c>
      <c r="T68" s="160" t="str">
        <f>'Shooting Sports'!C40</f>
        <v>Fire 5 shots in 2 volleys at a target</v>
      </c>
      <c r="U68" s="160"/>
      <c r="V68" s="160" t="str">
        <f>IF('Shooting Sports'!F40&lt;&gt;"", 'Shooting Sports'!F40, "")</f>
        <v/>
      </c>
      <c r="W68" s="233"/>
      <c r="AB68" s="233"/>
      <c r="AG68" s="233"/>
    </row>
    <row r="69" spans="5:33">
      <c r="O69"/>
      <c r="R69" s="233"/>
      <c r="S69" s="160" t="str">
        <f>'Shooting Sports'!B41</f>
        <v>S2</v>
      </c>
      <c r="T69" s="160" t="str">
        <f>'Shooting Sports'!C41</f>
        <v>Demonstrate/Explain range commands</v>
      </c>
      <c r="U69" s="160"/>
      <c r="V69" s="160" t="str">
        <f>IF('Shooting Sports'!F41&lt;&gt;"", 'Shooting Sports'!F41, "")</f>
        <v/>
      </c>
      <c r="W69" s="233"/>
      <c r="AB69" s="233"/>
      <c r="AG69" s="233"/>
    </row>
    <row r="70" spans="5:33" ht="13.2" customHeight="1">
      <c r="O70"/>
      <c r="S70" s="160" t="str">
        <f>'Shooting Sports'!B42</f>
        <v>S3</v>
      </c>
      <c r="T70" s="160" t="str">
        <f>'Shooting Sports'!C42</f>
        <v>Shoot with your off hand</v>
      </c>
      <c r="U70" s="160"/>
      <c r="V70" s="160" t="str">
        <f>IF('Shooting Sports'!F42&lt;&gt;"", 'Shooting Sports'!F42,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1VZxU5/eVzNO1npd7fEgBnCA9zXf98QQJGN4QFdBvlLf6G9DKsVeDLnm4XCStc5uR2i8s6Tp37sc4HVcQfOhCQ==" saltValue="0K5PWieAnH2YJIvbdfdH1w=="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D29:D32"/>
    <mergeCell ref="T29:U29"/>
    <mergeCell ref="T30:U30"/>
    <mergeCell ref="N31:N36"/>
    <mergeCell ref="T31:U31"/>
    <mergeCell ref="T32:U32"/>
    <mergeCell ref="D34:D40"/>
    <mergeCell ref="S36:V37"/>
    <mergeCell ref="N38:N41"/>
    <mergeCell ref="D42:D47"/>
    <mergeCell ref="I42:I47"/>
    <mergeCell ref="N43:N49"/>
    <mergeCell ref="I49:I62"/>
    <mergeCell ref="N51:N55"/>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3</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Bobcat!G13</f>
        <v/>
      </c>
      <c r="D4" s="373" t="str">
        <f>Achievements!E5</f>
        <v>(do 1-4 and one other)</v>
      </c>
      <c r="E4" s="31">
        <f>Achievements!$B6</f>
        <v>1</v>
      </c>
      <c r="F4" s="179" t="str">
        <f>Achievements!$C6</f>
        <v>Attend a pack or family campout</v>
      </c>
      <c r="G4" s="32" t="str">
        <f>IF(Achievements!G6&lt;&gt;"","A","")</f>
        <v/>
      </c>
      <c r="I4" s="366" t="str">
        <f>Electives!E6</f>
        <v>(do 1-4 and one of 5-7)</v>
      </c>
      <c r="J4" s="178">
        <f>Electives!B7</f>
        <v>1</v>
      </c>
      <c r="K4" s="36" t="str">
        <f>Electives!C7</f>
        <v>ID parts of a coin</v>
      </c>
      <c r="L4" s="31" t="str">
        <f>IF(Electives!G7&lt;&gt;"","E","")</f>
        <v/>
      </c>
      <c r="N4" s="378" t="str">
        <f>Electives!E74</f>
        <v>(do all, only one of 3)</v>
      </c>
      <c r="O4" s="178">
        <f>Electives!B75</f>
        <v>1</v>
      </c>
      <c r="P4" s="36" t="str">
        <f>Electives!C75</f>
        <v>Play a game of dinosaur knowledge</v>
      </c>
      <c r="Q4" s="31" t="str">
        <f>IF(Electives!G75&lt;&gt;"","E","")</f>
        <v/>
      </c>
      <c r="R4" s="221"/>
      <c r="S4" s="226">
        <f>'Cub Awards'!B6</f>
        <v>1</v>
      </c>
      <c r="T4" s="364" t="str">
        <f>'Cub Awards'!C6</f>
        <v>Create a checklist to keep home safe</v>
      </c>
      <c r="U4" s="364"/>
      <c r="V4" s="226" t="str">
        <f>IF('Cub Awards'!G6&lt;&gt;"", 'Cub Awards'!G6, "")</f>
        <v/>
      </c>
      <c r="W4" s="221"/>
      <c r="X4" s="227" t="str">
        <f>NOVA!B174</f>
        <v>1a</v>
      </c>
      <c r="Y4" s="227" t="str">
        <f>NOVA!C174</f>
        <v>Complete the Air of the Wolf adventure</v>
      </c>
      <c r="Z4" s="227"/>
      <c r="AA4" s="227" t="str">
        <f>IF(NOVA!G174&lt;&gt;"", NOVA!G174, "")</f>
        <v/>
      </c>
      <c r="AB4" s="221"/>
      <c r="AC4" s="227" t="str">
        <f>NOVA!B51</f>
        <v>1a</v>
      </c>
      <c r="AD4" s="227" t="str">
        <f>NOVA!C51</f>
        <v>Read or watch 1 hour of wildlife content</v>
      </c>
      <c r="AE4" s="227"/>
      <c r="AF4" s="227" t="str">
        <f>IF(NOVA!G51&lt;&gt;"", NOVA!G51, "")</f>
        <v/>
      </c>
      <c r="AG4" s="221"/>
      <c r="AH4" s="227" t="str">
        <f>NOVA!B115</f>
        <v>1a</v>
      </c>
      <c r="AI4" s="227" t="str">
        <f>NOVA!C115</f>
        <v>Read or watch 1 hour of tech content</v>
      </c>
      <c r="AJ4" s="227"/>
      <c r="AK4" s="227" t="str">
        <f>IF(NOVA!G115&lt;&gt;"", NOVA!G115,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IF(Achievements!G7&lt;&gt;"","A","")</f>
        <v/>
      </c>
      <c r="I5" s="367"/>
      <c r="J5" s="178">
        <f>Electives!B8</f>
        <v>2</v>
      </c>
      <c r="K5" s="36" t="str">
        <f>Electives!C8</f>
        <v>Find and tell about the mintmarks</v>
      </c>
      <c r="L5" s="31" t="str">
        <f>IF(Electives!G8&lt;&gt;"","E","")</f>
        <v/>
      </c>
      <c r="N5" s="378"/>
      <c r="O5" s="178">
        <f>Electives!B76</f>
        <v>2</v>
      </c>
      <c r="P5" s="36" t="str">
        <f>Electives!C76</f>
        <v>Create an imaginary dinosaur</v>
      </c>
      <c r="Q5" s="31" t="str">
        <f>IF(Electives!G76&lt;&gt;"","E","")</f>
        <v/>
      </c>
      <c r="R5" s="224"/>
      <c r="S5" s="226">
        <f>'Cub Awards'!B7</f>
        <v>2</v>
      </c>
      <c r="T5" s="364" t="str">
        <f>'Cub Awards'!C7</f>
        <v>Discuss emergency plan with family</v>
      </c>
      <c r="U5" s="364"/>
      <c r="V5" s="226" t="str">
        <f>IF('Cub Awards'!G7&lt;&gt;"", 'Cub Awards'!G7, "")</f>
        <v/>
      </c>
      <c r="W5" s="224"/>
      <c r="X5" s="227" t="str">
        <f>NOVA!B175</f>
        <v>1b</v>
      </c>
      <c r="Y5" s="227" t="str">
        <f>NOVA!C175</f>
        <v>Complete the Code of the Wolf adventure</v>
      </c>
      <c r="Z5" s="227"/>
      <c r="AA5" s="227" t="str">
        <f>IF(NOVA!G175&lt;&gt;"", NOVA!G175, "")</f>
        <v xml:space="preserve"> </v>
      </c>
      <c r="AB5" s="224"/>
      <c r="AC5" s="227" t="str">
        <f>NOVA!B52</f>
        <v>1b</v>
      </c>
      <c r="AD5" s="227" t="str">
        <f>NOVA!C52</f>
        <v>List at least two questions or ideas</v>
      </c>
      <c r="AE5" s="227"/>
      <c r="AF5" s="227" t="str">
        <f>IF(NOVA!G52&lt;&gt;"", NOVA!G52, "")</f>
        <v/>
      </c>
      <c r="AG5" s="224"/>
      <c r="AH5" s="227" t="str">
        <f>NOVA!B116</f>
        <v>1b</v>
      </c>
      <c r="AI5" s="227" t="str">
        <f>NOVA!C116</f>
        <v>List at least two questions or ideas</v>
      </c>
      <c r="AJ5" s="227"/>
      <c r="AK5" s="227" t="str">
        <f>IF(NOVA!G116&lt;&gt;"", NOVA!G116, "")</f>
        <v/>
      </c>
    </row>
    <row r="6" spans="1:37">
      <c r="A6" s="39" t="s">
        <v>271</v>
      </c>
      <c r="B6" s="48" t="str">
        <f>IF(COUNTIF(B11:B16,"C")&gt;0,COUNTIF(B11:B16,"C")," ")</f>
        <v xml:space="preserve"> </v>
      </c>
      <c r="D6" s="374"/>
      <c r="E6" s="31" t="str">
        <f>Achievements!$B8</f>
        <v>3a</v>
      </c>
      <c r="F6" s="179" t="str">
        <f>Achievements!$C8</f>
        <v>Recite Outdoor Code</v>
      </c>
      <c r="G6" s="32" t="str">
        <f>IF(Achievements!G8&lt;&gt;"","A","")</f>
        <v/>
      </c>
      <c r="I6" s="367"/>
      <c r="J6" s="178">
        <f>Electives!B9</f>
        <v>3</v>
      </c>
      <c r="K6" s="36" t="str">
        <f>Electives!C9</f>
        <v>Make a rubbing of a coin</v>
      </c>
      <c r="L6" s="31" t="str">
        <f>IF(Electives!G9&lt;&gt;"","E","")</f>
        <v/>
      </c>
      <c r="N6" s="378"/>
      <c r="O6" s="178" t="str">
        <f>Electives!B77</f>
        <v>3a</v>
      </c>
      <c r="P6" s="36" t="str">
        <f>Electives!C77</f>
        <v>Make a fossil cast</v>
      </c>
      <c r="Q6" s="31" t="str">
        <f>IF(Electives!G77&lt;&gt;"","E","")</f>
        <v/>
      </c>
      <c r="R6" s="228"/>
      <c r="S6" s="226">
        <f>'Cub Awards'!B8</f>
        <v>3</v>
      </c>
      <c r="T6" s="364" t="str">
        <f>'Cub Awards'!C8</f>
        <v>Create/plan/practice summoning help</v>
      </c>
      <c r="U6" s="364"/>
      <c r="V6" s="226" t="str">
        <f>IF('Cub Awards'!G8&lt;&gt;"", 'Cub Awards'!G8, "")</f>
        <v/>
      </c>
      <c r="W6" s="228"/>
      <c r="X6" s="227">
        <f>NOVA!B176</f>
        <v>2</v>
      </c>
      <c r="Y6" s="227" t="str">
        <f>NOVA!C176</f>
        <v>Complete Call of the Wild adventure</v>
      </c>
      <c r="Z6" s="227"/>
      <c r="AA6" s="227" t="str">
        <f>IF(NOVA!G176&lt;&gt;"", NOVA!G176, "")</f>
        <v/>
      </c>
      <c r="AB6" s="228"/>
      <c r="AC6" s="227" t="str">
        <f>NOVA!B53</f>
        <v>1c</v>
      </c>
      <c r="AD6" s="227" t="str">
        <f>NOVA!C53</f>
        <v>Discuss two with your counselor</v>
      </c>
      <c r="AE6" s="227"/>
      <c r="AF6" s="227" t="str">
        <f>IF(NOVA!G53&lt;&gt;"", NOVA!G53, "")</f>
        <v/>
      </c>
      <c r="AG6" s="228"/>
      <c r="AH6" s="227" t="str">
        <f>NOVA!B117</f>
        <v>1c</v>
      </c>
      <c r="AI6" s="227" t="str">
        <f>NOVA!C117</f>
        <v>Discuss two with your counselor</v>
      </c>
      <c r="AJ6" s="227"/>
      <c r="AK6" s="227" t="str">
        <f>IF(NOVA!G117&lt;&gt;"", NOVA!G117,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IF(Achievements!G9&lt;&gt;"","A","")</f>
        <v/>
      </c>
      <c r="I7" s="367"/>
      <c r="J7" s="178">
        <f>Electives!B10</f>
        <v>4</v>
      </c>
      <c r="K7" s="36" t="str">
        <f>Electives!C10</f>
        <v>Play a game with coin math</v>
      </c>
      <c r="L7" s="31" t="str">
        <f>IF(Electives!G10&lt;&gt;"","E","")</f>
        <v/>
      </c>
      <c r="N7" s="378"/>
      <c r="O7" s="178" t="str">
        <f>Electives!B78</f>
        <v>3b</v>
      </c>
      <c r="P7" s="36" t="str">
        <f>Electives!C78</f>
        <v>Make a dinosaur dig and dig in it</v>
      </c>
      <c r="Q7" s="31" t="str">
        <f>IF(Electives!G78&lt;&gt;"","E","")</f>
        <v/>
      </c>
      <c r="R7" s="228"/>
      <c r="S7" s="226">
        <f>'Cub Awards'!B9</f>
        <v>4</v>
      </c>
      <c r="T7" s="364" t="str">
        <f>'Cub Awards'!C9</f>
        <v>Learn basic first aid</v>
      </c>
      <c r="U7" s="364"/>
      <c r="V7" s="226" t="str">
        <f>IF('Cub Awards'!G9&lt;&gt;"", 'Cub Awards'!G9, "")</f>
        <v/>
      </c>
      <c r="W7" s="228"/>
      <c r="X7" s="227">
        <f>NOVA!B177</f>
        <v>3</v>
      </c>
      <c r="Y7" s="227" t="str">
        <f>NOVA!C177</f>
        <v>Discuss facts about Dr. Alvarez</v>
      </c>
      <c r="Z7" s="227"/>
      <c r="AA7" s="227" t="str">
        <f>IF(NOVA!G177&lt;&gt;"", NOVA!G177, "")</f>
        <v/>
      </c>
      <c r="AB7" s="228"/>
      <c r="AC7" s="227">
        <f>NOVA!B54</f>
        <v>2</v>
      </c>
      <c r="AD7" s="227" t="str">
        <f>NOVA!C54</f>
        <v>Complete an elective listed in comment</v>
      </c>
      <c r="AE7" s="227"/>
      <c r="AF7" s="227" t="str">
        <f>IF(NOVA!G54&lt;&gt;"", NOVA!G54, "")</f>
        <v/>
      </c>
      <c r="AG7" s="228"/>
      <c r="AH7" s="227">
        <f>NOVA!B118</f>
        <v>2</v>
      </c>
      <c r="AI7" s="227" t="str">
        <f>NOVA!C118</f>
        <v>Complete an elective listed in comment</v>
      </c>
      <c r="AJ7" s="227"/>
      <c r="AK7" s="227" t="str">
        <f>IF(NOVA!G118&lt;&gt;"", NOVA!G118, "")</f>
        <v/>
      </c>
    </row>
    <row r="8" spans="1:37">
      <c r="A8" s="47"/>
      <c r="B8" s="47"/>
      <c r="D8" s="374"/>
      <c r="E8" s="31" t="str">
        <f>Achievements!$B10</f>
        <v>3c</v>
      </c>
      <c r="F8" s="179" t="str">
        <f>Achievements!$C10</f>
        <v>List how you are careful with fire</v>
      </c>
      <c r="G8" s="32" t="str">
        <f>IF(Achievements!G10&lt;&gt;"","A","")</f>
        <v/>
      </c>
      <c r="I8" s="367"/>
      <c r="J8" s="178">
        <f>Electives!B11</f>
        <v>5</v>
      </c>
      <c r="K8" s="36" t="str">
        <f>Electives!C11</f>
        <v>Play a coin game</v>
      </c>
      <c r="L8" s="31" t="str">
        <f>IF(Electives!G11&lt;&gt;"","E","")</f>
        <v/>
      </c>
      <c r="N8" s="378"/>
      <c r="O8" s="178">
        <f>Electives!B79</f>
        <v>4</v>
      </c>
      <c r="P8" s="36" t="str">
        <f>Electives!C79</f>
        <v>Make an edible fossil</v>
      </c>
      <c r="Q8" s="31" t="str">
        <f>IF(Electives!G79&lt;&gt;"","E","")</f>
        <v/>
      </c>
      <c r="R8" s="228"/>
      <c r="S8" s="226">
        <f>'Cub Awards'!B10</f>
        <v>5</v>
      </c>
      <c r="T8" s="364" t="str">
        <f>'Cub Awards'!C10</f>
        <v>Join a safe kids program</v>
      </c>
      <c r="U8" s="364"/>
      <c r="V8" s="226" t="str">
        <f>IF('Cub Awards'!G10&lt;&gt;"", 'Cub Awards'!G10, "")</f>
        <v/>
      </c>
      <c r="W8" s="228"/>
      <c r="X8" s="227">
        <f>NOVA!B178</f>
        <v>4</v>
      </c>
      <c r="Y8" s="227" t="str">
        <f>NOVA!C178</f>
        <v>Research 3 famous STEM professionals</v>
      </c>
      <c r="Z8" s="227"/>
      <c r="AA8" s="227" t="str">
        <f>IF(NOVA!G178&lt;&gt;"", NOVA!G178, "")</f>
        <v/>
      </c>
      <c r="AB8" s="228"/>
      <c r="AC8" s="227" t="str">
        <f>NOVA!B55</f>
        <v>3a</v>
      </c>
      <c r="AD8" s="227" t="str">
        <f>NOVA!C55</f>
        <v>Explore what is wildlife</v>
      </c>
      <c r="AE8" s="227"/>
      <c r="AF8" s="227" t="str">
        <f>IF(NOVA!G55&lt;&gt;"", NOVA!G55, "")</f>
        <v/>
      </c>
      <c r="AG8" s="228"/>
      <c r="AH8" s="227" t="str">
        <f>NOVA!B119</f>
        <v>3a</v>
      </c>
      <c r="AI8" s="227" t="str">
        <f>NOVA!C119</f>
        <v>Look up definition of Technology</v>
      </c>
      <c r="AJ8" s="227"/>
      <c r="AK8" s="227" t="str">
        <f>IF(NOVA!G119&lt;&gt;"", NOVA!G119, "")</f>
        <v/>
      </c>
    </row>
    <row r="9" spans="1:37">
      <c r="A9" s="4"/>
      <c r="B9" s="4"/>
      <c r="D9" s="374"/>
      <c r="E9" s="31" t="str">
        <f>Achievements!$B11</f>
        <v>4a</v>
      </c>
      <c r="F9" s="179" t="str">
        <f>Achievements!$C11</f>
        <v>Show what to do during natural disaster</v>
      </c>
      <c r="G9" s="32" t="str">
        <f>IF(Achievements!G11&lt;&gt;"","A","")</f>
        <v/>
      </c>
      <c r="I9" s="367"/>
      <c r="J9" s="178">
        <f>Electives!B12</f>
        <v>6</v>
      </c>
      <c r="K9" s="36" t="str">
        <f>Electives!C12</f>
        <v>Create a balance scale</v>
      </c>
      <c r="L9" s="31" t="str">
        <f>IF(Electives!G12&lt;&gt;"","E","")</f>
        <v/>
      </c>
      <c r="O9" s="174" t="str">
        <f>Electives!B81</f>
        <v>Finding Your Way</v>
      </c>
      <c r="P9" s="29"/>
      <c r="R9" s="228"/>
      <c r="S9" s="226">
        <f>'Cub Awards'!B11</f>
        <v>6</v>
      </c>
      <c r="T9" s="364" t="str">
        <f>'Cub Awards'!C11</f>
        <v>Tell about what you learned</v>
      </c>
      <c r="U9" s="364"/>
      <c r="V9" s="226" t="str">
        <f>IF('Cub Awards'!G11&lt;&gt;"", 'Cub Awards'!G11, "")</f>
        <v/>
      </c>
      <c r="W9" s="228"/>
      <c r="X9" s="227">
        <f>NOVA!B179</f>
        <v>5</v>
      </c>
      <c r="Y9" s="227" t="str">
        <f>NOVA!C179</f>
        <v>Discuss importance of STEM education</v>
      </c>
      <c r="Z9" s="227"/>
      <c r="AA9" s="227" t="str">
        <f>IF(NOVA!G179&lt;&gt;"", NOVA!G179, "")</f>
        <v/>
      </c>
      <c r="AB9" s="228"/>
      <c r="AC9" s="227" t="str">
        <f>NOVA!B56</f>
        <v>3b</v>
      </c>
      <c r="AD9" s="227" t="str">
        <f>NOVA!C56</f>
        <v>Explain relationships within food chain</v>
      </c>
      <c r="AE9" s="227"/>
      <c r="AF9" s="227" t="str">
        <f>IF(NOVA!G56&lt;&gt;"", NOVA!G56, "")</f>
        <v/>
      </c>
      <c r="AG9" s="228"/>
      <c r="AH9" s="227" t="str">
        <f>NOVA!B120</f>
        <v>3b1</v>
      </c>
      <c r="AI9" s="227" t="str">
        <f>NOVA!C120</f>
        <v>How is tech used in communication</v>
      </c>
      <c r="AJ9" s="227"/>
      <c r="AK9" s="227" t="str">
        <f>IF(NOVA!G120&lt;&gt;"", NOVA!G120, "")</f>
        <v/>
      </c>
    </row>
    <row r="10" spans="1:37" ht="12.75" customHeight="1">
      <c r="A10" s="1" t="s">
        <v>24</v>
      </c>
      <c r="D10" s="374"/>
      <c r="E10" s="31" t="str">
        <f>Achievements!$B12</f>
        <v>4b</v>
      </c>
      <c r="F10" s="179" t="str">
        <f>Achievements!$C12</f>
        <v>Show what to do to prevent spreading germs</v>
      </c>
      <c r="G10" s="32" t="str">
        <f>IF(Achievements!G12&lt;&gt;"","A","")</f>
        <v/>
      </c>
      <c r="I10" s="368"/>
      <c r="J10" s="178">
        <f>Electives!B13</f>
        <v>7</v>
      </c>
      <c r="K10" s="36" t="str">
        <f>Electives!C13</f>
        <v>Do a coin weight investigation</v>
      </c>
      <c r="L10" s="31" t="str">
        <f>IF(Electives!G13&lt;&gt;"","E","")</f>
        <v/>
      </c>
      <c r="N10" s="378" t="str">
        <f>Electives!E81</f>
        <v>(do all)</v>
      </c>
      <c r="O10" s="178" t="str">
        <f>Electives!B82</f>
        <v>1a</v>
      </c>
      <c r="P10" s="36" t="str">
        <f>Electives!C82</f>
        <v>Locate your home on a map</v>
      </c>
      <c r="Q10" s="31" t="str">
        <f>IF(Electives!G82&lt;&gt;"","E","")</f>
        <v/>
      </c>
      <c r="R10" s="224"/>
      <c r="S10" s="229"/>
      <c r="T10" s="324" t="str">
        <f>'Cub Awards'!C13</f>
        <v>Outdoor Activity Award</v>
      </c>
      <c r="U10" s="324"/>
      <c r="V10" s="229"/>
      <c r="W10" s="224"/>
      <c r="X10" s="227">
        <f>NOVA!B180</f>
        <v>6</v>
      </c>
      <c r="Y10" s="227" t="str">
        <f>NOVA!C180</f>
        <v>Participate in a science project</v>
      </c>
      <c r="Z10" s="227"/>
      <c r="AA10" s="227" t="str">
        <f>IF(NOVA!G180&lt;&gt;"", NOVA!G180, "")</f>
        <v/>
      </c>
      <c r="AB10" s="224"/>
      <c r="AC10" s="227" t="str">
        <f>NOVA!B57</f>
        <v>3c</v>
      </c>
      <c r="AD10" s="227" t="str">
        <f>NOVA!C57</f>
        <v>Explain your favorite plant / wildlife</v>
      </c>
      <c r="AE10" s="227"/>
      <c r="AF10" s="227" t="str">
        <f>IF(NOVA!G57&lt;&gt;"", NOVA!G57, "")</f>
        <v/>
      </c>
      <c r="AG10" s="224"/>
      <c r="AH10" s="227" t="str">
        <f>NOVA!B121</f>
        <v>3b2</v>
      </c>
      <c r="AI10" s="227" t="str">
        <f>NOVA!C121</f>
        <v>How is tech used in business</v>
      </c>
      <c r="AJ10" s="227"/>
      <c r="AK10" s="227" t="str">
        <f>IF(NOVA!G121&lt;&gt;"", NOVA!G121, "")</f>
        <v/>
      </c>
    </row>
    <row r="11" spans="1:37" ht="13.2" customHeight="1">
      <c r="A11" s="40" t="str">
        <f>Achievements!B5</f>
        <v>Call of the Wild</v>
      </c>
      <c r="B11" s="49" t="str">
        <f>Achievements!G15</f>
        <v/>
      </c>
      <c r="D11" s="374"/>
      <c r="E11" s="31">
        <f>Achievements!$B13</f>
        <v>5</v>
      </c>
      <c r="F11" s="179" t="str">
        <f>Achievements!$C13</f>
        <v>Tie an overhand and square knots</v>
      </c>
      <c r="G11" s="32" t="str">
        <f>IF(Achievements!G13&lt;&gt;"","A","")</f>
        <v/>
      </c>
      <c r="J11" s="174" t="str">
        <f>Electives!B15</f>
        <v>Air of the Wolf</v>
      </c>
      <c r="K11" s="1"/>
      <c r="N11" s="378"/>
      <c r="O11" s="178" t="str">
        <f>Electives!B83</f>
        <v>1b</v>
      </c>
      <c r="P11" s="36" t="str">
        <f>Electives!C83</f>
        <v>Draw a map</v>
      </c>
      <c r="Q11" s="31" t="str">
        <f>IF(Electives!G83&lt;&gt;"","E","")</f>
        <v/>
      </c>
      <c r="R11" s="224"/>
      <c r="S11" s="226">
        <f>'Cub Awards'!B14</f>
        <v>1</v>
      </c>
      <c r="T11" s="364" t="str">
        <f>'Cub Awards'!C14</f>
        <v>Attend either summer Day or Resident camp</v>
      </c>
      <c r="U11" s="364"/>
      <c r="V11" s="226" t="str">
        <f>IF('Cub Awards'!G14&lt;&gt;"", 'Cub Awards'!G14, "")</f>
        <v/>
      </c>
      <c r="W11" s="224"/>
      <c r="X11" s="227">
        <f>NOVA!B181</f>
        <v>7</v>
      </c>
      <c r="Y11" s="227" t="str">
        <f>NOVA!C181</f>
        <v>Do ONE</v>
      </c>
      <c r="Z11" s="227"/>
      <c r="AA11" s="227" t="str">
        <f>IF(NOVA!G181&lt;&gt;"", NOVA!G181, "")</f>
        <v/>
      </c>
      <c r="AB11" s="224"/>
      <c r="AC11" s="227" t="str">
        <f>NOVA!B58</f>
        <v>3d</v>
      </c>
      <c r="AD11" s="227" t="str">
        <f>NOVA!C58</f>
        <v>Discuss what you've learned</v>
      </c>
      <c r="AE11" s="227"/>
      <c r="AF11" s="227" t="str">
        <f>IF(NOVA!G58&lt;&gt;"", NOVA!G58, "")</f>
        <v/>
      </c>
      <c r="AG11" s="224"/>
      <c r="AH11" s="227" t="str">
        <f>NOVA!B122</f>
        <v>3b3</v>
      </c>
      <c r="AI11" s="227" t="str">
        <f>NOVA!C122</f>
        <v>How is tech used in construction</v>
      </c>
      <c r="AJ11" s="227"/>
      <c r="AK11" s="227" t="str">
        <f>IF(NOVA!G122&lt;&gt;"", NOVA!G122, "")</f>
        <v/>
      </c>
    </row>
    <row r="12" spans="1:37" ht="13.2" customHeight="1">
      <c r="A12" s="41" t="str">
        <f>Achievements!B16</f>
        <v>Council Fire</v>
      </c>
      <c r="B12" s="49" t="str">
        <f>Achievements!G24</f>
        <v/>
      </c>
      <c r="D12" s="374"/>
      <c r="E12" s="31">
        <f>Achievements!$B14</f>
        <v>6</v>
      </c>
      <c r="F12" s="179" t="str">
        <f>Achievements!$C14</f>
        <v>Identify four types of animals</v>
      </c>
      <c r="G12" s="32" t="str">
        <f>IF(Achievements!G14&lt;&gt;"","A","")</f>
        <v/>
      </c>
      <c r="I12" s="378" t="str">
        <f>Electives!E15</f>
        <v>(do two of 1 and two of 2)</v>
      </c>
      <c r="J12" s="178" t="str">
        <f>Electives!B16</f>
        <v>1a</v>
      </c>
      <c r="K12" s="178" t="str">
        <f>Electives!C16</f>
        <v>Fly and modify a paper airplane</v>
      </c>
      <c r="L12" s="31" t="str">
        <f>IF(Electives!G16&lt;&gt;"","E","")</f>
        <v/>
      </c>
      <c r="N12" s="378"/>
      <c r="O12" s="178" t="str">
        <f>Electives!B84</f>
        <v>2a</v>
      </c>
      <c r="P12" s="36" t="str">
        <f>Electives!C84</f>
        <v>Identify a compass rose</v>
      </c>
      <c r="Q12" s="31" t="str">
        <f>IF(Electives!G84&lt;&gt;"","E","")</f>
        <v/>
      </c>
      <c r="R12" s="221"/>
      <c r="S12" s="226">
        <f>'Cub Awards'!B15</f>
        <v>2</v>
      </c>
      <c r="T12" s="364" t="str">
        <f>'Cub Awards'!C15</f>
        <v>Complete Paws on the Path</v>
      </c>
      <c r="U12" s="364"/>
      <c r="V12" s="226" t="str">
        <f>IF('Cub Awards'!G15&lt;&gt;"", 'Cub Awards'!G15, "")</f>
        <v xml:space="preserve"> </v>
      </c>
      <c r="W12" s="221"/>
      <c r="X12" s="227" t="str">
        <f>NOVA!B182</f>
        <v>7a</v>
      </c>
      <c r="Y12" s="227" t="str">
        <f>NOVA!C182</f>
        <v>Visit with someone in a STEM career</v>
      </c>
      <c r="Z12" s="227"/>
      <c r="AA12" s="227" t="str">
        <f>IF(NOVA!G182&lt;&gt;"", NOVA!G182, "")</f>
        <v/>
      </c>
      <c r="AB12" s="221"/>
      <c r="AC12" s="227">
        <f>NOVA!B59</f>
        <v>4</v>
      </c>
      <c r="AD12" s="227" t="str">
        <f>NOVA!C59</f>
        <v>Do TWO from A-F</v>
      </c>
      <c r="AE12" s="227"/>
      <c r="AF12" s="227" t="str">
        <f>IF(NOVA!G59&lt;&gt;"", NOVA!G59, "")</f>
        <v/>
      </c>
      <c r="AG12" s="221"/>
      <c r="AH12" s="227" t="str">
        <f>NOVA!B123</f>
        <v>3b4</v>
      </c>
      <c r="AI12" s="227" t="str">
        <f>NOVA!C123</f>
        <v>How is tech used in sports</v>
      </c>
      <c r="AJ12" s="227"/>
      <c r="AK12" s="227" t="str">
        <f>IF(NOVA!G123&lt;&gt;"", NOVA!G123, "")</f>
        <v/>
      </c>
    </row>
    <row r="13" spans="1:37">
      <c r="A13" s="41" t="str">
        <f>Achievements!B25</f>
        <v>Duty to God Footsteps</v>
      </c>
      <c r="B13" s="49" t="str">
        <f>Achievements!G32</f>
        <v/>
      </c>
      <c r="D13" s="379" t="str">
        <f>Achievements!$B16</f>
        <v>Council Fire</v>
      </c>
      <c r="E13" s="379"/>
      <c r="F13" s="379"/>
      <c r="G13" s="379"/>
      <c r="I13" s="378"/>
      <c r="J13" s="178" t="str">
        <f>Electives!B17</f>
        <v>1b</v>
      </c>
      <c r="K13" s="178" t="str">
        <f>Electives!C17</f>
        <v>Make a balloon powered sled</v>
      </c>
      <c r="L13" s="31" t="str">
        <f>IF(Electives!G17&lt;&gt;"","E","")</f>
        <v/>
      </c>
      <c r="N13" s="378"/>
      <c r="O13" s="178" t="str">
        <f>Electives!B85</f>
        <v>2b</v>
      </c>
      <c r="P13" s="36" t="str">
        <f>Electives!C85</f>
        <v>Use a compass to find north</v>
      </c>
      <c r="Q13" s="31" t="str">
        <f>IF(Electives!G85&lt;&gt;"","E","")</f>
        <v/>
      </c>
      <c r="R13" s="221"/>
      <c r="S13" s="226">
        <f>'Cub Awards'!B16</f>
        <v>3</v>
      </c>
      <c r="T13" s="364" t="str">
        <f>'Cub Awards'!C16</f>
        <v>do five</v>
      </c>
      <c r="U13" s="364"/>
      <c r="V13" s="226" t="str">
        <f>IF('Cub Awards'!G16&lt;&gt;"", 'Cub Awards'!G16, "")</f>
        <v/>
      </c>
      <c r="W13" s="221"/>
      <c r="X13" s="227" t="str">
        <f>NOVA!B183</f>
        <v>7b</v>
      </c>
      <c r="Y13" s="227" t="str">
        <f>NOVA!C183</f>
        <v>Learn about a career dependent on STEM</v>
      </c>
      <c r="Z13" s="227"/>
      <c r="AA13" s="227" t="str">
        <f>IF(NOVA!G183&lt;&gt;"", NOVA!G183, "")</f>
        <v/>
      </c>
      <c r="AB13" s="221"/>
      <c r="AC13" s="227" t="str">
        <f>NOVA!B60</f>
        <v>4a1</v>
      </c>
      <c r="AD13" s="227" t="str">
        <f>NOVA!C60</f>
        <v xml:space="preserve">Catalog 3-5 endangered plants/animals </v>
      </c>
      <c r="AE13" s="227"/>
      <c r="AF13" s="227" t="str">
        <f>IF(NOVA!G60&lt;&gt;"", NOVA!G60, "")</f>
        <v/>
      </c>
      <c r="AG13" s="221"/>
      <c r="AH13" s="227" t="str">
        <f>NOVA!B124</f>
        <v>3b5</v>
      </c>
      <c r="AI13" s="227" t="str">
        <f>NOVA!C124</f>
        <v>How is tech used in entertainment</v>
      </c>
      <c r="AJ13" s="227"/>
      <c r="AK13" s="227" t="str">
        <f>IF(NOVA!G124&lt;&gt;"", NOVA!G124, "")</f>
        <v/>
      </c>
    </row>
    <row r="14" spans="1:37" ht="12.75" customHeight="1">
      <c r="A14" s="41" t="str">
        <f>Achievements!B33</f>
        <v>Howling at the Moon</v>
      </c>
      <c r="B14" s="49" t="str">
        <f>Achievements!G38</f>
        <v xml:space="preserve"> </v>
      </c>
      <c r="D14" s="373" t="str">
        <f>Achievements!E16</f>
        <v>(do 1-2 and one of 3-7)</v>
      </c>
      <c r="E14" s="31">
        <f>Achievements!$B17</f>
        <v>1</v>
      </c>
      <c r="F14" s="179" t="str">
        <f>Achievements!$C17</f>
        <v>Participate in a flag ceremony</v>
      </c>
      <c r="G14" s="32" t="str">
        <f>IF(Achievements!G17&lt;&gt;"","A","")</f>
        <v/>
      </c>
      <c r="I14" s="378"/>
      <c r="J14" s="178" t="str">
        <f>Electives!B18</f>
        <v>1c</v>
      </c>
      <c r="K14" s="178" t="str">
        <f>Electives!C18</f>
        <v>Bounce an underinflated ball</v>
      </c>
      <c r="L14" s="31" t="str">
        <f>IF(Electives!G18&lt;&gt;"","E","")</f>
        <v/>
      </c>
      <c r="N14" s="378"/>
      <c r="O14" s="178">
        <f>Electives!B86</f>
        <v>3</v>
      </c>
      <c r="P14" s="36" t="str">
        <f>Electives!C86</f>
        <v>Use a compass on a scavenger hunt</v>
      </c>
      <c r="Q14" s="31" t="str">
        <f>IF(Electives!G86&lt;&gt;"","E","")</f>
        <v/>
      </c>
      <c r="R14" s="228"/>
      <c r="S14" s="226" t="str">
        <f>'Cub Awards'!B17</f>
        <v>a</v>
      </c>
      <c r="T14" s="364" t="str">
        <f>'Cub Awards'!C17</f>
        <v>Participate in nature hike</v>
      </c>
      <c r="U14" s="364"/>
      <c r="V14" s="226" t="str">
        <f>IF('Cub Awards'!G17&lt;&gt;"", 'Cub Awards'!G17, "")</f>
        <v/>
      </c>
      <c r="W14" s="228"/>
      <c r="X14" s="227">
        <f>NOVA!B184</f>
        <v>8</v>
      </c>
      <c r="Y14" s="227" t="str">
        <f>NOVA!C184</f>
        <v>Discuss scientific method</v>
      </c>
      <c r="Z14" s="227"/>
      <c r="AA14" s="227" t="str">
        <f>IF(NOVA!G184&lt;&gt;"", NOVA!G184, "")</f>
        <v/>
      </c>
      <c r="AB14" s="228"/>
      <c r="AC14" s="227" t="str">
        <f>NOVA!B61</f>
        <v>4a2</v>
      </c>
      <c r="AD14" s="227" t="str">
        <f>NOVA!C61</f>
        <v>Display 10 locally threatened species</v>
      </c>
      <c r="AE14" s="227"/>
      <c r="AF14" s="227" t="str">
        <f>IF(NOVA!G61&lt;&gt;"", NOVA!G61, "")</f>
        <v/>
      </c>
      <c r="AG14" s="228"/>
      <c r="AH14" s="227" t="str">
        <f>NOVA!B125</f>
        <v>3c</v>
      </c>
      <c r="AI14" s="227" t="str">
        <f>NOVA!C125</f>
        <v>Discuss your findings with counselor</v>
      </c>
      <c r="AJ14" s="227"/>
      <c r="AK14" s="227" t="str">
        <f>IF(NOVA!G125&lt;&gt;"", NOVA!G125, "")</f>
        <v/>
      </c>
    </row>
    <row r="15" spans="1:37">
      <c r="A15" s="41" t="str">
        <f>Achievements!B39</f>
        <v>Paws on the Path</v>
      </c>
      <c r="B15" s="49" t="str">
        <f>Achievements!G47</f>
        <v xml:space="preserve"> </v>
      </c>
      <c r="D15" s="374"/>
      <c r="E15" s="31">
        <f>Achievements!$B18</f>
        <v>2</v>
      </c>
      <c r="F15" s="179" t="str">
        <f>Achievements!$C18</f>
        <v>Work on a service project</v>
      </c>
      <c r="G15" s="32" t="str">
        <f>IF(Achievements!G18&lt;&gt;"","A","")</f>
        <v/>
      </c>
      <c r="I15" s="378"/>
      <c r="J15" s="178" t="str">
        <f>Electives!B19</f>
        <v>1d</v>
      </c>
      <c r="K15" s="178" t="str">
        <f>Electives!C19</f>
        <v>Roll an underinflated ball or tire</v>
      </c>
      <c r="L15" s="31" t="str">
        <f>IF(Electives!G19&lt;&gt;"","E","")</f>
        <v/>
      </c>
      <c r="N15" s="378"/>
      <c r="O15" s="178">
        <f>Electives!B87</f>
        <v>4</v>
      </c>
      <c r="P15" s="36" t="str">
        <f>Electives!C87</f>
        <v>Go on a hike with a map and compass</v>
      </c>
      <c r="Q15" s="31" t="str">
        <f>IF(Electives!G87&lt;&gt;"","E","")</f>
        <v/>
      </c>
      <c r="R15" s="224"/>
      <c r="S15" s="226" t="str">
        <f>'Cub Awards'!B18</f>
        <v>b</v>
      </c>
      <c r="T15" s="364" t="str">
        <f>'Cub Awards'!C18</f>
        <v>Participate in outdoor activity</v>
      </c>
      <c r="U15" s="364"/>
      <c r="V15" s="226" t="str">
        <f>IF('Cub Awards'!G18&lt;&gt;"", 'Cub Awards'!G18, "")</f>
        <v/>
      </c>
      <c r="W15" s="224"/>
      <c r="X15" s="227">
        <f>NOVA!B185</f>
        <v>9</v>
      </c>
      <c r="Y15" s="227" t="str">
        <f>NOVA!C185</f>
        <v>Participate in a STEM activity with den</v>
      </c>
      <c r="Z15" s="227"/>
      <c r="AA15" s="227" t="str">
        <f>IF(NOVA!G185&lt;&gt;"", NOVA!G185, "")</f>
        <v/>
      </c>
      <c r="AB15" s="224"/>
      <c r="AC15" s="227" t="str">
        <f>NOVA!B62</f>
        <v>4a3</v>
      </c>
      <c r="AD15" s="227" t="str">
        <f>NOVA!C62</f>
        <v>Discuss threatened v. endangered v. extinct</v>
      </c>
      <c r="AE15" s="227"/>
      <c r="AF15" s="227" t="str">
        <f>IF(NOVA!G62&lt;&gt;"", NOVA!G62, "")</f>
        <v/>
      </c>
      <c r="AG15" s="224"/>
      <c r="AH15" s="227">
        <f>NOVA!B126</f>
        <v>4</v>
      </c>
      <c r="AI15" s="227" t="str">
        <f>NOVA!C126</f>
        <v>Visit a place where tech is used</v>
      </c>
      <c r="AJ15" s="227"/>
      <c r="AK15" s="227" t="str">
        <f>IF(NOVA!G126&lt;&gt;"", NOVA!G126, "")</f>
        <v/>
      </c>
    </row>
    <row r="16" spans="1:37" ht="13.2" customHeight="1">
      <c r="A16" s="42" t="str">
        <f>Achievements!B48</f>
        <v>Running with the Pack</v>
      </c>
      <c r="B16" s="49" t="str">
        <f>Achievements!G55</f>
        <v xml:space="preserve"> </v>
      </c>
      <c r="D16" s="374"/>
      <c r="E16" s="31">
        <f>Achievements!$B19</f>
        <v>3</v>
      </c>
      <c r="F16" s="179" t="str">
        <f>Achievements!$C19</f>
        <v>Talk to a PD officer / FD member, etc</v>
      </c>
      <c r="G16" s="32" t="str">
        <f>IF(Achievements!G19&lt;&gt;"","A","")</f>
        <v/>
      </c>
      <c r="I16" s="378"/>
      <c r="J16" s="178" t="str">
        <f>Electives!B20</f>
        <v>2a</v>
      </c>
      <c r="K16" s="178" t="str">
        <f>Electives!C20</f>
        <v>Record the sounds you hear outside</v>
      </c>
      <c r="L16" s="31" t="str">
        <f>IF(Electives!G20&lt;&gt;"","E","")</f>
        <v/>
      </c>
      <c r="O16" s="174" t="str">
        <f>Electives!B89</f>
        <v>Germs Alive!</v>
      </c>
      <c r="P16" s="29"/>
      <c r="R16" s="224"/>
      <c r="S16" s="226" t="str">
        <f>'Cub Awards'!B19</f>
        <v>c</v>
      </c>
      <c r="T16" s="364" t="str">
        <f>'Cub Awards'!C19</f>
        <v>Explain the buddy system</v>
      </c>
      <c r="U16" s="364"/>
      <c r="V16" s="226" t="str">
        <f>IF('Cub Awards'!G19&lt;&gt;"", 'Cub Awards'!G19, "")</f>
        <v/>
      </c>
      <c r="W16" s="224"/>
      <c r="X16" s="227">
        <f>NOVA!B186</f>
        <v>10</v>
      </c>
      <c r="Y16" s="227" t="str">
        <f>NOVA!C186</f>
        <v>Submit Supernova application</v>
      </c>
      <c r="Z16" s="227"/>
      <c r="AA16" s="227" t="str">
        <f>IF(NOVA!G186&lt;&gt;"", NOVA!G186, "")</f>
        <v/>
      </c>
      <c r="AB16" s="224"/>
      <c r="AC16" s="227" t="str">
        <f>NOVA!B63</f>
        <v>4b1</v>
      </c>
      <c r="AD16" s="227" t="str">
        <f>NOVA!C63</f>
        <v>Catalog 5 locally invasive animals</v>
      </c>
      <c r="AE16" s="227"/>
      <c r="AF16" s="227" t="str">
        <f>IF(NOVA!G63&lt;&gt;"", NOVA!G63, "")</f>
        <v/>
      </c>
      <c r="AG16" s="224"/>
      <c r="AH16" s="227" t="str">
        <f>NOVA!B127</f>
        <v>4a1</v>
      </c>
      <c r="AI16" s="227" t="str">
        <f>NOVA!C127</f>
        <v>Talk with someone about tech used</v>
      </c>
      <c r="AJ16" s="227"/>
      <c r="AK16" s="227" t="str">
        <f>IF(NOVA!G127&lt;&gt;"", NOVA!G127, "")</f>
        <v/>
      </c>
    </row>
    <row r="17" spans="1:37">
      <c r="D17" s="374"/>
      <c r="E17" s="31">
        <f>Achievements!$B20</f>
        <v>4</v>
      </c>
      <c r="F17" s="179" t="str">
        <f>Achievements!$C20</f>
        <v>Show how your community has changed</v>
      </c>
      <c r="G17" s="32" t="str">
        <f>IF(Achievements!G20&lt;&gt;"","A","")</f>
        <v/>
      </c>
      <c r="I17" s="378"/>
      <c r="J17" s="178" t="str">
        <f>Electives!B21</f>
        <v>2b</v>
      </c>
      <c r="K17" s="178" t="str">
        <f>Electives!C21</f>
        <v>Create a wind instrument and play it</v>
      </c>
      <c r="L17" s="31" t="str">
        <f>IF(Electives!G21&lt;&gt;"","E","")</f>
        <v/>
      </c>
      <c r="N17" s="366" t="str">
        <f>Electives!E89</f>
        <v>(do five)</v>
      </c>
      <c r="O17" s="178">
        <f>Electives!B90</f>
        <v>1</v>
      </c>
      <c r="P17" s="36" t="str">
        <f>Electives!C90</f>
        <v>Wash your hands and sing the "Germ Song"</v>
      </c>
      <c r="Q17" s="31" t="str">
        <f>IF(Electives!G90&lt;&gt;"","E","")</f>
        <v/>
      </c>
      <c r="R17" s="230"/>
      <c r="S17" s="226" t="str">
        <f>'Cub Awards'!B20</f>
        <v>d</v>
      </c>
      <c r="T17" s="364" t="str">
        <f>'Cub Awards'!C20</f>
        <v>Attend a pack overnighter</v>
      </c>
      <c r="U17" s="364"/>
      <c r="V17" s="226" t="str">
        <f>IF('Cub Awards'!G20&lt;&gt;"", 'Cub Awards'!G20, "")</f>
        <v/>
      </c>
      <c r="W17" s="230"/>
      <c r="X17" s="222"/>
      <c r="Y17" s="104" t="str">
        <f>NOVA!C5</f>
        <v>NOVA Science: Science Everywhere</v>
      </c>
      <c r="Z17" s="104"/>
      <c r="AA17" s="81"/>
      <c r="AB17" s="230"/>
      <c r="AC17" s="227" t="str">
        <f>NOVA!B64</f>
        <v>4b2</v>
      </c>
      <c r="AD17" s="227" t="str">
        <f>NOVA!C64</f>
        <v>Design display about invasive species</v>
      </c>
      <c r="AE17" s="227"/>
      <c r="AF17" s="227" t="str">
        <f>IF(NOVA!G64&lt;&gt;"", NOVA!G64, "")</f>
        <v/>
      </c>
      <c r="AG17" s="230"/>
      <c r="AH17" s="227" t="str">
        <f>NOVA!B128</f>
        <v>4a2</v>
      </c>
      <c r="AI17" s="227" t="str">
        <f>NOVA!C128</f>
        <v>Ask expert why the tech is used</v>
      </c>
      <c r="AJ17" s="227"/>
      <c r="AK17" s="227" t="str">
        <f>IF(NOVA!G128&lt;&gt;"", NOVA!G128, "")</f>
        <v/>
      </c>
    </row>
    <row r="18" spans="1:37">
      <c r="D18" s="374"/>
      <c r="E18" s="31">
        <f>Achievements!$B21</f>
        <v>5</v>
      </c>
      <c r="F18" s="179" t="str">
        <f>Achievements!$C21</f>
        <v>Present a solution to a community issue</v>
      </c>
      <c r="G18" s="32" t="str">
        <f>IF(Achievements!G21&lt;&gt;"","A","")</f>
        <v/>
      </c>
      <c r="I18" s="378"/>
      <c r="J18" s="178" t="str">
        <f>Electives!B22</f>
        <v>2c</v>
      </c>
      <c r="K18" s="178" t="str">
        <f>Electives!C22</f>
        <v>Investigate how speed affects sound</v>
      </c>
      <c r="L18" s="31" t="str">
        <f>IF(Electives!G22&lt;&gt;"","E","")</f>
        <v/>
      </c>
      <c r="N18" s="371"/>
      <c r="O18" s="178">
        <f>Electives!B91</f>
        <v>2</v>
      </c>
      <c r="P18" s="36" t="str">
        <f>Electives!C91</f>
        <v>Play germ Magnet</v>
      </c>
      <c r="Q18" s="31" t="str">
        <f>IF(Electives!G91&lt;&gt;"","E","")</f>
        <v/>
      </c>
      <c r="R18" s="230"/>
      <c r="S18" s="226" t="str">
        <f>'Cub Awards'!B21</f>
        <v>e</v>
      </c>
      <c r="T18" s="364" t="str">
        <f>'Cub Awards'!C21</f>
        <v>Complete an oudoor service project</v>
      </c>
      <c r="U18" s="364"/>
      <c r="V18" s="226" t="str">
        <f>IF('Cub Awards'!G21&lt;&gt;"", 'Cub Awards'!G21, "")</f>
        <v/>
      </c>
      <c r="W18" s="230"/>
      <c r="X18" s="227" t="str">
        <f>NOVA!B6</f>
        <v>1a</v>
      </c>
      <c r="Y18" s="227" t="str">
        <f>NOVA!C6</f>
        <v>Read or watch 1 hour of science content</v>
      </c>
      <c r="Z18" s="227"/>
      <c r="AA18" s="227" t="str">
        <f>IF(NOVA!G6&lt;&gt;"", NOVA!G6, "")</f>
        <v/>
      </c>
      <c r="AB18" s="230"/>
      <c r="AC18" s="227" t="str">
        <f>NOVA!B65</f>
        <v>4b3</v>
      </c>
      <c r="AD18" s="227" t="str">
        <f>NOVA!C65</f>
        <v>Discuss invasive species</v>
      </c>
      <c r="AE18" s="227"/>
      <c r="AF18" s="227" t="str">
        <f>IF(NOVA!G65&lt;&gt;"", NOVA!G65, "")</f>
        <v/>
      </c>
      <c r="AG18" s="230"/>
      <c r="AH18" s="227" t="str">
        <f>NOVA!B129</f>
        <v>4b</v>
      </c>
      <c r="AI18" s="227" t="str">
        <f>NOVA!C129</f>
        <v>Discuss with counselor your visit</v>
      </c>
      <c r="AJ18" s="227"/>
      <c r="AK18" s="227" t="str">
        <f>IF(NOVA!G129&lt;&gt;"", NOVA!G129, "")</f>
        <v/>
      </c>
    </row>
    <row r="19" spans="1:37">
      <c r="A19" s="44" t="s">
        <v>23</v>
      </c>
      <c r="B19" s="3"/>
      <c r="D19" s="374"/>
      <c r="E19" s="31">
        <f>Achievements!$B22</f>
        <v>6</v>
      </c>
      <c r="F19" s="179" t="str">
        <f>Achievements!$C22</f>
        <v>Make and follow a den duty chart</v>
      </c>
      <c r="G19" s="32" t="str">
        <f>IF(Achievements!G22&lt;&gt;"","A","")</f>
        <v/>
      </c>
      <c r="I19" s="378"/>
      <c r="J19" s="178" t="str">
        <f>Electives!B23</f>
        <v>2d</v>
      </c>
      <c r="K19" s="178" t="str">
        <f>Electives!C23</f>
        <v>Make and fly a kite</v>
      </c>
      <c r="L19" s="31" t="str">
        <f>IF(Electives!G23&lt;&gt;"","E","")</f>
        <v/>
      </c>
      <c r="N19" s="371"/>
      <c r="O19" s="178">
        <f>Electives!B92</f>
        <v>3</v>
      </c>
      <c r="P19" s="36" t="str">
        <f>Electives!C92</f>
        <v>Conduct a sneeze demonstration</v>
      </c>
      <c r="Q19" s="31" t="str">
        <f>IF(Electives!G92&lt;&gt;"","E","")</f>
        <v/>
      </c>
      <c r="R19" s="230"/>
      <c r="S19" s="226" t="str">
        <f>'Cub Awards'!B22</f>
        <v>f</v>
      </c>
      <c r="T19" s="364" t="str">
        <f>'Cub Awards'!C22</f>
        <v>Complete conservation project</v>
      </c>
      <c r="U19" s="364"/>
      <c r="V19" s="226" t="str">
        <f>IF('Cub Awards'!G22&lt;&gt;"", 'Cub Awards'!G22, "")</f>
        <v/>
      </c>
      <c r="W19" s="230"/>
      <c r="X19" s="227" t="str">
        <f>NOVA!B7</f>
        <v>1b</v>
      </c>
      <c r="Y19" s="227" t="str">
        <f>NOVA!C7</f>
        <v>List at least two questions or ideas</v>
      </c>
      <c r="Z19" s="227"/>
      <c r="AA19" s="227" t="str">
        <f>IF(NOVA!G7&lt;&gt;"", NOVA!G7, "")</f>
        <v/>
      </c>
      <c r="AB19" s="230"/>
      <c r="AC19" s="227" t="str">
        <f>NOVA!B66</f>
        <v>4c1</v>
      </c>
      <c r="AD19" s="227" t="str">
        <f>NOVA!C66</f>
        <v>Visit a local ecosystem and investigate</v>
      </c>
      <c r="AE19" s="227"/>
      <c r="AF19" s="227" t="str">
        <f>IF(NOVA!G66&lt;&gt;"", NOVA!G66, "")</f>
        <v/>
      </c>
      <c r="AG19" s="230"/>
      <c r="AH19" s="227">
        <f>NOVA!B130</f>
        <v>5</v>
      </c>
      <c r="AI19" s="227" t="str">
        <f>NOVA!C130</f>
        <v>Discuss how tech affects your life</v>
      </c>
      <c r="AJ19" s="227"/>
      <c r="AK19" s="227" t="str">
        <f>IF(NOVA!G130&lt;&gt;"", NOVA!G130, "")</f>
        <v/>
      </c>
    </row>
    <row r="20" spans="1:37">
      <c r="A20" s="132" t="str">
        <f>Electives!B6</f>
        <v>Adventures in Coins</v>
      </c>
      <c r="B20" s="31" t="str">
        <f>IF(Electives!G14&gt;0,Electives!G14," ")</f>
        <v/>
      </c>
      <c r="D20" s="375"/>
      <c r="E20" s="31">
        <f>Achievements!$B23</f>
        <v>7</v>
      </c>
      <c r="F20" s="179" t="str">
        <f>Achievements!$C23</f>
        <v>Participate in assembly for military vets</v>
      </c>
      <c r="G20" s="32" t="str">
        <f>IF(Achievements!G23&lt;&gt;"","A","")</f>
        <v/>
      </c>
      <c r="I20" s="378"/>
      <c r="J20" s="178" t="str">
        <f>Electives!B24</f>
        <v>2e</v>
      </c>
      <c r="K20" s="178" t="str">
        <f>Electives!C24</f>
        <v>Participate in a wind powered race</v>
      </c>
      <c r="L20" s="31" t="str">
        <f>IF(Electives!G24&lt;&gt;"","E","")</f>
        <v/>
      </c>
      <c r="N20" s="371"/>
      <c r="O20" s="178">
        <f>Electives!B93</f>
        <v>4</v>
      </c>
      <c r="P20" s="36" t="str">
        <f>Electives!C93</f>
        <v>Conduct a mucus demonstration</v>
      </c>
      <c r="Q20" s="31" t="str">
        <f>IF(Electives!G93&lt;&gt;"","E","")</f>
        <v/>
      </c>
      <c r="R20" s="230"/>
      <c r="S20" s="226" t="str">
        <f>'Cub Awards'!B23</f>
        <v>g</v>
      </c>
      <c r="T20" s="364" t="str">
        <f>'Cub Awards'!C23</f>
        <v>Earn the Summertime Pack Award</v>
      </c>
      <c r="U20" s="364"/>
      <c r="V20" s="226" t="str">
        <f>IF('Cub Awards'!G23&lt;&gt;"", 'Cub Awards'!G23, "")</f>
        <v/>
      </c>
      <c r="W20" s="230"/>
      <c r="X20" s="227" t="str">
        <f>NOVA!B8</f>
        <v>1c</v>
      </c>
      <c r="Y20" s="227" t="str">
        <f>NOVA!C8</f>
        <v>Discuss two with your counselor</v>
      </c>
      <c r="Z20" s="227"/>
      <c r="AA20" s="227" t="str">
        <f>IF(NOVA!G8&lt;&gt;"", NOVA!G8, "")</f>
        <v/>
      </c>
      <c r="AB20" s="230"/>
      <c r="AC20" s="227" t="str">
        <f>NOVA!B67</f>
        <v>4c2</v>
      </c>
      <c r="AD20" s="227" t="str">
        <f>NOVA!C67</f>
        <v>Draw food web of plants / animals</v>
      </c>
      <c r="AE20" s="227"/>
      <c r="AF20" s="227" t="str">
        <f>IF(NOVA!G67&lt;&gt;"", NOVA!G67, "")</f>
        <v/>
      </c>
      <c r="AG20" s="230"/>
      <c r="AH20" s="223"/>
      <c r="AI20" s="224" t="str">
        <f>NOVA!C132</f>
        <v>NOVA Engineering: Swing!</v>
      </c>
      <c r="AJ20" s="225"/>
      <c r="AK20" s="223"/>
    </row>
    <row r="21" spans="1:37">
      <c r="A21" s="133" t="str">
        <f>Electives!B15</f>
        <v>Air of the Wolf</v>
      </c>
      <c r="B21" s="31" t="str">
        <f>IF(Electives!G25&gt;0,Electives!G25,"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IF(Electives!G94&lt;&gt;"","E","")</f>
        <v/>
      </c>
      <c r="R21" s="230"/>
      <c r="S21" s="226" t="str">
        <f>'Cub Awards'!B24</f>
        <v>h</v>
      </c>
      <c r="T21" s="364" t="str">
        <f>'Cub Awards'!C24</f>
        <v>Participate in nature observation</v>
      </c>
      <c r="U21" s="364"/>
      <c r="V21" s="226" t="str">
        <f>IF('Cub Awards'!G24&lt;&gt;"", 'Cub Awards'!G24, "")</f>
        <v/>
      </c>
      <c r="W21" s="230"/>
      <c r="X21" s="227">
        <f>NOVA!B9</f>
        <v>2</v>
      </c>
      <c r="Y21" s="227" t="str">
        <f>NOVA!C9</f>
        <v>Complete an elective listed in comment</v>
      </c>
      <c r="Z21" s="227"/>
      <c r="AA21" s="227" t="str">
        <f>IF(NOVA!G9&lt;&gt;"", NOVA!G9, "")</f>
        <v/>
      </c>
      <c r="AB21" s="230"/>
      <c r="AC21" s="227" t="str">
        <f>NOVA!B68</f>
        <v>4c3</v>
      </c>
      <c r="AD21" s="227" t="str">
        <f>NOVA!C68</f>
        <v>Discuss food web with counselor</v>
      </c>
      <c r="AE21" s="227"/>
      <c r="AF21" s="227" t="str">
        <f>IF(NOVA!G68&lt;&gt;"", NOVA!G68, "")</f>
        <v/>
      </c>
      <c r="AG21" s="230"/>
      <c r="AH21" s="227" t="str">
        <f>NOVA!B133</f>
        <v>1a</v>
      </c>
      <c r="AI21" s="227" t="str">
        <f>NOVA!C133</f>
        <v>Read or watch 1 hour of mechanical content</v>
      </c>
      <c r="AJ21" s="227"/>
      <c r="AK21" s="227" t="str">
        <f>IF(NOVA!G133&lt;&gt;"", NOVA!G133, "")</f>
        <v/>
      </c>
    </row>
    <row r="22" spans="1:37" ht="12.75" customHeight="1">
      <c r="A22" s="133" t="str">
        <f>Electives!B26</f>
        <v>Code of the Wolf</v>
      </c>
      <c r="B22" s="50" t="str">
        <f>IF(Electives!G49&gt;0,Electives!G49," ")</f>
        <v xml:space="preserve"> </v>
      </c>
      <c r="D22" s="376" t="str">
        <f>Achievements!E25</f>
        <v>(do 1 or 2 and two of 4-6)</v>
      </c>
      <c r="E22" s="31">
        <f>Achievements!$B26</f>
        <v>1</v>
      </c>
      <c r="F22" s="179" t="str">
        <f>Achievements!$C26</f>
        <v>Discuss your duty to God</v>
      </c>
      <c r="G22" s="32" t="str">
        <f>IF(Achievements!G26&lt;&gt;"","A","")</f>
        <v/>
      </c>
      <c r="I22" s="378" t="str">
        <f>Electives!E26</f>
        <v>(do two of 1, one of 2, one of 3 and one of 4)</v>
      </c>
      <c r="J22" s="178" t="str">
        <f>Electives!B27</f>
        <v>1a</v>
      </c>
      <c r="K22" s="36" t="str">
        <f>Electives!C27</f>
        <v>Make a game requiring math to keep score</v>
      </c>
      <c r="L22" s="31" t="str">
        <f>IF(Electives!G27&lt;&gt;"","E","")</f>
        <v/>
      </c>
      <c r="N22" s="372"/>
      <c r="O22" s="178">
        <f>Electives!B95</f>
        <v>6</v>
      </c>
      <c r="P22" s="36" t="str">
        <f>Electives!C95</f>
        <v>Make a clean room chart</v>
      </c>
      <c r="Q22" s="31" t="str">
        <f>IF(Electives!G95&lt;&gt;"","E","")</f>
        <v/>
      </c>
      <c r="R22" s="230"/>
      <c r="S22" s="226" t="str">
        <f>'Cub Awards'!B25</f>
        <v>i</v>
      </c>
      <c r="T22" s="364" t="str">
        <f>'Cub Awards'!C25</f>
        <v>Participate in outdoor aquatics</v>
      </c>
      <c r="U22" s="364"/>
      <c r="V22" s="226" t="str">
        <f>IF('Cub Awards'!G25&lt;&gt;"", 'Cub Awards'!G25, "")</f>
        <v/>
      </c>
      <c r="W22" s="230"/>
      <c r="X22" s="227" t="str">
        <f>NOVA!B10</f>
        <v>3a</v>
      </c>
      <c r="Y22" s="227" t="str">
        <f>NOVA!C10</f>
        <v>Choose a question to investigate</v>
      </c>
      <c r="Z22" s="227"/>
      <c r="AA22" s="227" t="str">
        <f>IF(NOVA!G10&lt;&gt;"", NOVA!G10, "")</f>
        <v/>
      </c>
      <c r="AB22" s="230"/>
      <c r="AC22" s="227" t="str">
        <f>NOVA!B69</f>
        <v>4d1</v>
      </c>
      <c r="AD22" s="227" t="str">
        <f>NOVA!C69</f>
        <v>Crate diorama of local animal's habitat</v>
      </c>
      <c r="AE22" s="227"/>
      <c r="AF22" s="227" t="str">
        <f>IF(NOVA!G69&lt;&gt;"", NOVA!G69, "")</f>
        <v/>
      </c>
      <c r="AG22" s="230"/>
      <c r="AH22" s="227" t="str">
        <f>NOVA!B134</f>
        <v>1b</v>
      </c>
      <c r="AI22" s="227" t="str">
        <f>NOVA!C134</f>
        <v>List at least two questions or ideas</v>
      </c>
      <c r="AJ22" s="227"/>
      <c r="AK22" s="227" t="str">
        <f>IF(NOVA!G134&lt;&gt;"", NOVA!G134, "")</f>
        <v/>
      </c>
    </row>
    <row r="23" spans="1:37">
      <c r="A23" s="133" t="str">
        <f>Electives!B50</f>
        <v>Collections and Hobbies</v>
      </c>
      <c r="B23" s="31" t="str">
        <f>IF(Electives!G57&gt;0,Electives!G57," ")</f>
        <v/>
      </c>
      <c r="D23" s="377"/>
      <c r="E23" s="31">
        <f>Achievements!$B27</f>
        <v>2</v>
      </c>
      <c r="F23" s="179" t="str">
        <f>Achievements!$C27</f>
        <v>Earn the religious emblem of your faith</v>
      </c>
      <c r="G23" s="32" t="str">
        <f>IF(Achievements!G27&lt;&gt;"","A","")</f>
        <v/>
      </c>
      <c r="I23" s="378"/>
      <c r="J23" s="178" t="str">
        <f>Electives!B28</f>
        <v>1b</v>
      </c>
      <c r="K23" s="36" t="str">
        <f>Electives!C28</f>
        <v>Play of "Go Fish for 10's"</v>
      </c>
      <c r="L23" s="31" t="str">
        <f>IF(Electives!G28&lt;&gt;"","E","")</f>
        <v/>
      </c>
      <c r="O23" s="174" t="str">
        <f>Electives!B97</f>
        <v>Grow Something</v>
      </c>
      <c r="P23" s="29"/>
      <c r="R23" s="230"/>
      <c r="S23" s="226" t="str">
        <f>'Cub Awards'!B26</f>
        <v>j</v>
      </c>
      <c r="T23" s="364" t="str">
        <f>'Cub Awards'!C26</f>
        <v>Participate in outdoor campfire pgm</v>
      </c>
      <c r="U23" s="364"/>
      <c r="V23" s="226" t="str">
        <f>IF('Cub Awards'!G26&lt;&gt;"", 'Cub Awards'!G26, "")</f>
        <v/>
      </c>
      <c r="W23" s="230"/>
      <c r="X23" s="227" t="str">
        <f>NOVA!B11</f>
        <v>3b</v>
      </c>
      <c r="Y23" s="227" t="str">
        <f>NOVA!C11</f>
        <v>Use scientific method to investigate</v>
      </c>
      <c r="Z23" s="227"/>
      <c r="AA23" s="227" t="str">
        <f>IF(NOVA!G11&lt;&gt;"", NOVA!G11, "")</f>
        <v/>
      </c>
      <c r="AB23" s="230"/>
      <c r="AC23" s="227" t="str">
        <f>NOVA!B70</f>
        <v>4d2</v>
      </c>
      <c r="AD23" s="227" t="str">
        <f>NOVA!C70</f>
        <v>Explain what animal must have</v>
      </c>
      <c r="AE23" s="227"/>
      <c r="AF23" s="227" t="str">
        <f>IF(NOVA!G70&lt;&gt;"", NOVA!G70, "")</f>
        <v/>
      </c>
      <c r="AG23" s="230"/>
      <c r="AH23" s="227" t="str">
        <f>NOVA!B135</f>
        <v>1c</v>
      </c>
      <c r="AI23" s="227" t="str">
        <f>NOVA!C135</f>
        <v>Discuss two with your counselor</v>
      </c>
      <c r="AJ23" s="227"/>
      <c r="AK23" s="227" t="str">
        <f>IF(NOVA!G135&lt;&gt;"", NOVA!G135, "")</f>
        <v/>
      </c>
    </row>
    <row r="24" spans="1:37">
      <c r="A24" s="133" t="str">
        <f>Electives!B58</f>
        <v>Cubs Who Care</v>
      </c>
      <c r="B24" s="31" t="str">
        <f>IF(Electives!G73&gt;0,Electives!G73," ")</f>
        <v/>
      </c>
      <c r="D24" s="377"/>
      <c r="E24" s="31">
        <f>Achievements!$B28</f>
        <v>3</v>
      </c>
      <c r="F24" s="179" t="str">
        <f>Achievements!$C28</f>
        <v>Offer a prayer, etc with family/den/pack</v>
      </c>
      <c r="G24" s="32" t="str">
        <f>IF(Achievements!G28&lt;&gt;"","A","")</f>
        <v/>
      </c>
      <c r="I24" s="378"/>
      <c r="J24" s="178" t="str">
        <f>Electives!B29</f>
        <v>1c</v>
      </c>
      <c r="K24" s="36" t="str">
        <f>Electives!C29</f>
        <v>Do 5 activities that use math</v>
      </c>
      <c r="L24" s="31" t="str">
        <f>IF(Electives!G29&lt;&gt;"","E","")</f>
        <v/>
      </c>
      <c r="N24" s="366" t="str">
        <f>Electives!E97</f>
        <v>(do 1-3 and one of 4)</v>
      </c>
      <c r="O24" s="178">
        <f>Electives!B98</f>
        <v>1</v>
      </c>
      <c r="P24" s="36" t="str">
        <f>Electives!C98</f>
        <v>Plant a seed</v>
      </c>
      <c r="Q24" s="31" t="str">
        <f>IF(Electives!G98&lt;&gt;"","E","")</f>
        <v/>
      </c>
      <c r="R24" s="230"/>
      <c r="S24" s="226" t="str">
        <f>'Cub Awards'!B27</f>
        <v>k</v>
      </c>
      <c r="T24" s="364" t="str">
        <f>'Cub Awards'!C27</f>
        <v>Participate in outdoor sporting event</v>
      </c>
      <c r="U24" s="364"/>
      <c r="V24" s="226" t="str">
        <f>IF('Cub Awards'!G27&lt;&gt;"", 'Cub Awards'!G27, "")</f>
        <v/>
      </c>
      <c r="W24" s="230"/>
      <c r="X24" s="227" t="str">
        <f>NOVA!B12</f>
        <v>3c</v>
      </c>
      <c r="Y24" s="227" t="str">
        <f>NOVA!C12</f>
        <v>Discuss findings with counselor</v>
      </c>
      <c r="Z24" s="227"/>
      <c r="AA24" s="227" t="str">
        <f>IF(NOVA!G12&lt;&gt;"", NOVA!G12, "")</f>
        <v/>
      </c>
      <c r="AB24" s="230"/>
      <c r="AC24" s="238" t="str">
        <f>NOVA!B71</f>
        <v>4e1</v>
      </c>
      <c r="AD24" s="227" t="str">
        <f>NOVA!C71</f>
        <v>Make and place a bird feeder</v>
      </c>
      <c r="AE24" s="227"/>
      <c r="AF24" s="227" t="str">
        <f>IF(NOVA!G71&lt;&gt;"", NOVA!G71, "")</f>
        <v/>
      </c>
      <c r="AG24" s="230"/>
      <c r="AH24" s="227">
        <f>NOVA!B136</f>
        <v>2</v>
      </c>
      <c r="AI24" s="227" t="str">
        <f>NOVA!C136</f>
        <v>Complete an elective listed in comment</v>
      </c>
      <c r="AJ24" s="227"/>
      <c r="AK24" s="227" t="str">
        <f>IF(NOVA!G136&lt;&gt;"", NOVA!G136, "")</f>
        <v/>
      </c>
    </row>
    <row r="25" spans="1:37" ht="12.75" customHeight="1">
      <c r="A25" s="133" t="str">
        <f>Electives!B74</f>
        <v>Digging in the Past</v>
      </c>
      <c r="B25" s="31" t="str">
        <f>IF(Electives!G80&gt;0,Electives!G80," ")</f>
        <v/>
      </c>
      <c r="D25" s="377"/>
      <c r="E25" s="31">
        <f>Achievements!$B29</f>
        <v>4</v>
      </c>
      <c r="F25" s="179" t="str">
        <f>Achievements!$C29</f>
        <v>Read a story about religious freedom</v>
      </c>
      <c r="G25" s="32" t="str">
        <f>IF(Achievements!G29&lt;&gt;"","A","")</f>
        <v/>
      </c>
      <c r="I25" s="378"/>
      <c r="J25" s="178" t="str">
        <f>Electives!B30</f>
        <v>1d</v>
      </c>
      <c r="K25" s="36" t="str">
        <f>Electives!C30</f>
        <v>Make a rekenrek with two rows</v>
      </c>
      <c r="L25" s="31" t="str">
        <f>IF(Electives!G30&lt;&gt;"","E","")</f>
        <v/>
      </c>
      <c r="N25" s="371"/>
      <c r="O25" s="178">
        <f>Electives!B99</f>
        <v>2</v>
      </c>
      <c r="P25" s="36" t="str">
        <f>Electives!C99</f>
        <v>Learn about what grows in your area</v>
      </c>
      <c r="Q25" s="31" t="str">
        <f>IF(Electives!G99&lt;&gt;"","E","")</f>
        <v/>
      </c>
      <c r="R25" s="230"/>
      <c r="S25" s="226" t="str">
        <f>'Cub Awards'!B28</f>
        <v>l</v>
      </c>
      <c r="T25" s="364" t="str">
        <f>'Cub Awards'!C28</f>
        <v>Participate in outdoor worship service</v>
      </c>
      <c r="U25" s="364"/>
      <c r="V25" s="226" t="str">
        <f>IF('Cub Awards'!G28&lt;&gt;"", 'Cub Awards'!G28, "")</f>
        <v/>
      </c>
      <c r="W25" s="230"/>
      <c r="X25" s="227">
        <f>NOVA!B13</f>
        <v>4</v>
      </c>
      <c r="Y25" s="227" t="str">
        <f>NOVA!C13</f>
        <v>Visit a place where science is done</v>
      </c>
      <c r="Z25" s="227"/>
      <c r="AA25" s="227" t="str">
        <f>IF(NOVA!G13&lt;&gt;"", NOVA!G13, "")</f>
        <v/>
      </c>
      <c r="AB25" s="230"/>
      <c r="AC25" s="227" t="str">
        <f>NOVA!B72</f>
        <v>4e2</v>
      </c>
      <c r="AD25" s="227" t="str">
        <f>NOVA!C72</f>
        <v>Fill feeder with birdseed</v>
      </c>
      <c r="AE25" s="227"/>
      <c r="AF25" s="227" t="str">
        <f>IF(NOVA!G72&lt;&gt;"", NOVA!G72, "")</f>
        <v/>
      </c>
      <c r="AG25" s="230"/>
      <c r="AH25" s="227" t="str">
        <f>NOVA!B137</f>
        <v>3a1</v>
      </c>
      <c r="AI25" s="227" t="str">
        <f>NOVA!C137</f>
        <v>Make a list of the three kinds of levers</v>
      </c>
      <c r="AJ25" s="227"/>
      <c r="AK25" s="227" t="str">
        <f>IF(NOVA!G137&lt;&gt;"", NOVA!G137, "")</f>
        <v/>
      </c>
    </row>
    <row r="26" spans="1:37" ht="12.75" customHeight="1">
      <c r="A26" s="133" t="str">
        <f>Electives!B81</f>
        <v>Finding Your Way</v>
      </c>
      <c r="B26" s="31" t="str">
        <f>IF(Electives!G88&gt;0,Electives!G88," ")</f>
        <v xml:space="preserve"> </v>
      </c>
      <c r="D26" s="377"/>
      <c r="E26" s="31">
        <f>Achievements!$B30</f>
        <v>5</v>
      </c>
      <c r="F26" s="179" t="str">
        <f>Achievements!$C30</f>
        <v>Learn a song of grace</v>
      </c>
      <c r="G26" s="32" t="str">
        <f>IF(Achievements!G30&lt;&gt;"","A","")</f>
        <v/>
      </c>
      <c r="I26" s="378"/>
      <c r="J26" s="178" t="str">
        <f>Electives!B31</f>
        <v>1e</v>
      </c>
      <c r="K26" s="36" t="str">
        <f>Electives!C31</f>
        <v xml:space="preserve">Make a rain gauge </v>
      </c>
      <c r="L26" s="31" t="str">
        <f>IF(Electives!G31&lt;&gt;"","E","")</f>
        <v/>
      </c>
      <c r="N26" s="371"/>
      <c r="O26" s="178">
        <f>Electives!B100</f>
        <v>3</v>
      </c>
      <c r="P26" s="36" t="str">
        <f>Electives!C100</f>
        <v>Visit a botanical garden</v>
      </c>
      <c r="Q26" s="31" t="str">
        <f>IF(Electives!G100&lt;&gt;"","E","")</f>
        <v/>
      </c>
      <c r="R26" s="231"/>
      <c r="S26" s="226" t="str">
        <f>'Cub Awards'!B29</f>
        <v>m</v>
      </c>
      <c r="T26" s="364" t="str">
        <f>'Cub Awards'!C29</f>
        <v>Explore park</v>
      </c>
      <c r="U26" s="364"/>
      <c r="V26" s="226" t="str">
        <f>IF('Cub Awards'!G29&lt;&gt;"", 'Cub Awards'!G29, "")</f>
        <v/>
      </c>
      <c r="W26" s="231"/>
      <c r="X26" s="227" t="str">
        <f>NOVA!B14</f>
        <v>4a</v>
      </c>
      <c r="Y26" s="227" t="str">
        <f>NOVA!C14</f>
        <v>Talk to someone in charge about science</v>
      </c>
      <c r="Z26" s="227"/>
      <c r="AA26" s="227" t="str">
        <f>IF(NOVA!G14&lt;&gt;"", NOVA!G14, "")</f>
        <v/>
      </c>
      <c r="AB26" s="231"/>
      <c r="AC26" s="227" t="str">
        <f>NOVA!B73</f>
        <v>4e3</v>
      </c>
      <c r="AD26" s="227" t="str">
        <f>NOVA!C73</f>
        <v>Provide a water source</v>
      </c>
      <c r="AE26" s="227"/>
      <c r="AF26" s="227" t="str">
        <f>IF(NOVA!G73&lt;&gt;"", NOVA!G73, "")</f>
        <v/>
      </c>
      <c r="AG26" s="231"/>
      <c r="AH26" s="227" t="str">
        <f>NOVA!B138</f>
        <v>3a2</v>
      </c>
      <c r="AI26" s="227" t="str">
        <f>NOVA!C138</f>
        <v>Show how each lever work</v>
      </c>
      <c r="AJ26" s="227"/>
      <c r="AK26" s="227" t="str">
        <f>IF(NOVA!G138&lt;&gt;"", NOVA!G138, "")</f>
        <v/>
      </c>
    </row>
    <row r="27" spans="1:37" ht="13.2" customHeight="1">
      <c r="A27" s="133" t="str">
        <f>Electives!B89</f>
        <v>Germs Alive!</v>
      </c>
      <c r="B27" s="31" t="str">
        <f>IF(Electives!G96&gt;0,Electives!G96," ")</f>
        <v xml:space="preserve"> </v>
      </c>
      <c r="D27" s="377"/>
      <c r="E27" s="31">
        <f>Achievements!$B31</f>
        <v>6</v>
      </c>
      <c r="F27" s="179" t="str">
        <f>Achievements!$C31</f>
        <v>Visit a religious monument</v>
      </c>
      <c r="G27" s="32" t="str">
        <f>IF(Achievements!G31&lt;&gt;"","A","")</f>
        <v/>
      </c>
      <c r="I27" s="378"/>
      <c r="J27" s="178" t="str">
        <f>Electives!B33</f>
        <v>2a</v>
      </c>
      <c r="K27" s="36" t="str">
        <f>Electives!C33</f>
        <v>Identify 3 shapes in nature</v>
      </c>
      <c r="L27" s="31" t="str">
        <f>IF(Electives!G33&lt;&gt;"","E","")</f>
        <v/>
      </c>
      <c r="N27" s="371"/>
      <c r="O27" s="178" t="str">
        <f>Electives!B101</f>
        <v>4a</v>
      </c>
      <c r="P27" s="36" t="str">
        <f>Electives!C101</f>
        <v>Make a terrarium</v>
      </c>
      <c r="Q27" s="31" t="str">
        <f>IF(Electives!G101&lt;&gt;"","E","")</f>
        <v/>
      </c>
      <c r="R27" s="228"/>
      <c r="S27" s="226" t="str">
        <f>'Cub Awards'!B30</f>
        <v>n</v>
      </c>
      <c r="T27" s="364" t="str">
        <f>'Cub Awards'!C30</f>
        <v>Invent and play outside game</v>
      </c>
      <c r="U27" s="364"/>
      <c r="V27" s="226" t="str">
        <f>IF('Cub Awards'!G30&lt;&gt;"", 'Cub Awards'!G30, "")</f>
        <v/>
      </c>
      <c r="W27" s="228"/>
      <c r="X27" s="227" t="str">
        <f>NOVA!B15</f>
        <v>4b</v>
      </c>
      <c r="Y27" s="227" t="str">
        <f>NOVA!C15</f>
        <v>Discuss science done/used/explained</v>
      </c>
      <c r="Z27" s="227"/>
      <c r="AA27" s="227" t="str">
        <f>IF(NOVA!G15&lt;&gt;"", NOVA!G15, "")</f>
        <v/>
      </c>
      <c r="AB27" s="228"/>
      <c r="AC27" s="227" t="str">
        <f>NOVA!B74</f>
        <v>4e4</v>
      </c>
      <c r="AD27" s="227" t="str">
        <f>NOVA!C74</f>
        <v>Watch and record feeder for 2 weeks</v>
      </c>
      <c r="AE27" s="227"/>
      <c r="AF27" s="227" t="str">
        <f>IF(NOVA!G74&lt;&gt;"", NOVA!G74, "")</f>
        <v/>
      </c>
      <c r="AG27" s="228"/>
      <c r="AH27" s="227" t="str">
        <f>NOVA!B139</f>
        <v>3a3</v>
      </c>
      <c r="AI27" s="227" t="str">
        <f>NOVA!C139</f>
        <v>Show how the lever moves something</v>
      </c>
      <c r="AJ27" s="227"/>
      <c r="AK27" s="227" t="str">
        <f>IF(NOVA!G139&lt;&gt;"", NOVA!G139, "")</f>
        <v/>
      </c>
    </row>
    <row r="28" spans="1:37" ht="13.2" customHeight="1">
      <c r="A28" s="133" t="str">
        <f>Electives!B97</f>
        <v>Grow Something</v>
      </c>
      <c r="B28" s="31" t="str">
        <f>IF(Electives!G104&gt;0,Electives!G104," ")</f>
        <v/>
      </c>
      <c r="D28" s="180" t="str">
        <f>Achievements!$B33</f>
        <v>Howling at the Moon</v>
      </c>
      <c r="E28" s="180"/>
      <c r="F28" s="180"/>
      <c r="G28" s="180"/>
      <c r="I28" s="378"/>
      <c r="J28" s="178" t="str">
        <f>Electives!B34</f>
        <v>2b</v>
      </c>
      <c r="K28" s="36" t="str">
        <f>Electives!C34</f>
        <v>Identify 2 shapes in bridges</v>
      </c>
      <c r="L28" s="31" t="str">
        <f>IF(Electives!G34&lt;&gt;"","E","")</f>
        <v/>
      </c>
      <c r="N28" s="371"/>
      <c r="O28" s="178" t="str">
        <f>Electives!B102</f>
        <v>4b</v>
      </c>
      <c r="P28" s="36" t="str">
        <f>Electives!C102</f>
        <v>Grow a garden with a seed tray</v>
      </c>
      <c r="Q28" s="31" t="str">
        <f>IF(Electives!G102&lt;&gt;"","E","")</f>
        <v/>
      </c>
      <c r="R28" s="230"/>
      <c r="S28" s="229"/>
      <c r="T28" s="324" t="str">
        <f>'Cub Awards'!C32</f>
        <v>World Conservation Award</v>
      </c>
      <c r="U28" s="324"/>
      <c r="V28" s="229"/>
      <c r="W28" s="230"/>
      <c r="X28" s="227">
        <f>NOVA!B16</f>
        <v>5</v>
      </c>
      <c r="Y28" s="227" t="str">
        <f>NOVA!C16</f>
        <v>Discuss how science affects daily life</v>
      </c>
      <c r="Z28" s="227"/>
      <c r="AA28" s="227" t="str">
        <f>IF(NOVA!G16&lt;&gt;"", NOVA!G16, "")</f>
        <v/>
      </c>
      <c r="AB28" s="230"/>
      <c r="AC28" s="227" t="str">
        <f>NOVA!B75</f>
        <v>4e5</v>
      </c>
      <c r="AD28" s="227" t="str">
        <f>NOVA!C75</f>
        <v>Identify visitors</v>
      </c>
      <c r="AE28" s="227"/>
      <c r="AF28" s="227" t="str">
        <f>IF(NOVA!G75&lt;&gt;"", NOVA!G75, "")</f>
        <v/>
      </c>
      <c r="AG28" s="230"/>
      <c r="AH28" s="227" t="str">
        <f>NOVA!B140</f>
        <v>3a4</v>
      </c>
      <c r="AI28" s="227" t="str">
        <f>NOVA!C140</f>
        <v>Show the class of each lever</v>
      </c>
      <c r="AJ28" s="227"/>
      <c r="AK28" s="227" t="str">
        <f>IF(NOVA!G140&lt;&gt;"", NOVA!G140, "")</f>
        <v/>
      </c>
    </row>
    <row r="29" spans="1:37" ht="12.75" customHeight="1">
      <c r="A29" s="133" t="str">
        <f>Electives!B105</f>
        <v>Hometown Heroes</v>
      </c>
      <c r="B29" s="31" t="str">
        <f>IF(Electives!G112&gt;0,Electives!G112," ")</f>
        <v/>
      </c>
      <c r="D29" s="373" t="str">
        <f>Achievements!E33</f>
        <v>(do all)</v>
      </c>
      <c r="E29" s="32">
        <f>Achievements!$B34</f>
        <v>1</v>
      </c>
      <c r="F29" s="33" t="str">
        <f>Achievements!$C34</f>
        <v>Communicate in two ways</v>
      </c>
      <c r="G29" s="32" t="str">
        <f>IF(Achievements!G34&lt;&gt;"","A","")</f>
        <v/>
      </c>
      <c r="I29" s="378"/>
      <c r="J29" s="178" t="str">
        <f>Electives!B35</f>
        <v>2c</v>
      </c>
      <c r="K29" s="36" t="str">
        <f>Electives!C35</f>
        <v>Choose a shape and record where you see it</v>
      </c>
      <c r="L29" s="31" t="str">
        <f>IF(Electives!G35&lt;&gt;"","E","")</f>
        <v/>
      </c>
      <c r="N29" s="372"/>
      <c r="O29" s="178" t="str">
        <f>Electives!B103</f>
        <v>4c</v>
      </c>
      <c r="P29" s="36" t="str">
        <f>Electives!C103</f>
        <v>Grow a sweep potato in water</v>
      </c>
      <c r="Q29" s="31" t="str">
        <f>IF(Electives!G103&lt;&gt;"","E","")</f>
        <v/>
      </c>
      <c r="R29" s="224"/>
      <c r="S29" s="226">
        <f>'Cub Awards'!B33</f>
        <v>1</v>
      </c>
      <c r="T29" s="364" t="str">
        <f>'Cub Awards'!C33</f>
        <v>Complete Paws on the Path</v>
      </c>
      <c r="U29" s="364"/>
      <c r="V29" s="226" t="str">
        <f>IF('Cub Awards'!G33&lt;&gt;"", 'Cub Awards'!G33,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IF(NOVA!G76&lt;&gt;"", NOVA!G76, "")</f>
        <v/>
      </c>
      <c r="AG29" s="224"/>
      <c r="AH29" s="227" t="str">
        <f>NOVA!B141</f>
        <v>3a5</v>
      </c>
      <c r="AI29" s="227" t="str">
        <f>NOVA!C141</f>
        <v>Show why we use levers</v>
      </c>
      <c r="AJ29" s="227"/>
      <c r="AK29" s="227" t="str">
        <f>IF(NOVA!G141&lt;&gt;"", NOVA!G141, "")</f>
        <v/>
      </c>
    </row>
    <row r="30" spans="1:37" ht="12.75" customHeight="1">
      <c r="A30" s="133" t="str">
        <f>Electives!B113</f>
        <v>Motor Away</v>
      </c>
      <c r="B30" s="31" t="str">
        <f>IF(Electives!G118&gt;0,Electives!G118," ")</f>
        <v xml:space="preserve"> </v>
      </c>
      <c r="D30" s="374"/>
      <c r="E30" s="31">
        <f>Achievements!$B35</f>
        <v>2</v>
      </c>
      <c r="F30" s="179" t="str">
        <f>Achievements!$C35</f>
        <v>Create an original skit</v>
      </c>
      <c r="G30" s="32" t="str">
        <f>IF(Achievements!G35&lt;&gt;"","A","")</f>
        <v/>
      </c>
      <c r="I30" s="378"/>
      <c r="J30" s="178" t="str">
        <f>Electives!B37</f>
        <v>3a</v>
      </c>
      <c r="K30" s="36" t="str">
        <f>Electives!C37</f>
        <v>Count the number of colors in a package</v>
      </c>
      <c r="L30" s="31" t="str">
        <f>IF(Electives!G37&lt;&gt;"","E","")</f>
        <v/>
      </c>
      <c r="O30" s="174" t="str">
        <f>Electives!B105</f>
        <v>Hometown Heroes</v>
      </c>
      <c r="P30" s="29"/>
      <c r="R30" s="224"/>
      <c r="S30" s="226">
        <f>'Cub Awards'!B34</f>
        <v>2</v>
      </c>
      <c r="T30" s="364" t="str">
        <f>'Cub Awards'!C34</f>
        <v>Complete Grow Something</v>
      </c>
      <c r="U30" s="364"/>
      <c r="V30" s="226" t="str">
        <f>IF('Cub Awards'!G34&lt;&gt;"", 'Cub Awards'!G34, "")</f>
        <v/>
      </c>
      <c r="W30" s="224"/>
      <c r="X30" s="227" t="str">
        <f>NOVA!B19</f>
        <v>1a</v>
      </c>
      <c r="Y30" s="227" t="str">
        <f>NOVA!C19</f>
        <v>Read or watch 1 hour of Earth science content</v>
      </c>
      <c r="Z30" s="227"/>
      <c r="AA30" s="227" t="str">
        <f>IF(NOVA!G19&lt;&gt;"", NOVA!G19, "")</f>
        <v/>
      </c>
      <c r="AB30" s="224"/>
      <c r="AC30" s="227" t="str">
        <f>NOVA!B77</f>
        <v>4f</v>
      </c>
      <c r="AD30" s="227" t="str">
        <f>NOVA!C77</f>
        <v>Earn Outdoor Ethics or Conservation awards</v>
      </c>
      <c r="AE30" s="227"/>
      <c r="AF30" s="227" t="str">
        <f>IF(NOVA!G77&lt;&gt;"", NOVA!G77, "")</f>
        <v/>
      </c>
      <c r="AG30" s="224"/>
      <c r="AH30" s="227" t="str">
        <f>NOVA!B142</f>
        <v>3b</v>
      </c>
      <c r="AI30" s="227" t="str">
        <f>NOVA!C142</f>
        <v>Design ONE of the following</v>
      </c>
      <c r="AJ30" s="227"/>
      <c r="AK30" s="227" t="str">
        <f>IF(NOVA!G142&lt;&gt;"", NOVA!G142, "")</f>
        <v/>
      </c>
    </row>
    <row r="31" spans="1:37">
      <c r="A31" s="133" t="str">
        <f>Electives!B119</f>
        <v>Paws of Skill</v>
      </c>
      <c r="B31" s="31" t="str">
        <f>IF(Electives!G127&gt;0,Electives!G127," ")</f>
        <v xml:space="preserve"> </v>
      </c>
      <c r="D31" s="374"/>
      <c r="E31" s="31">
        <f>Achievements!$B36</f>
        <v>3</v>
      </c>
      <c r="F31" s="179" t="str">
        <f>Achievements!$C36</f>
        <v>Present a campfire program</v>
      </c>
      <c r="G31" s="32" t="str">
        <f>IF(Achievements!G36&lt;&gt;"","A","")</f>
        <v/>
      </c>
      <c r="I31" s="378"/>
      <c r="J31" s="178" t="str">
        <f>Electives!B38</f>
        <v>3ai</v>
      </c>
      <c r="K31" s="36" t="str">
        <f>Electives!C38</f>
        <v>Draw graph of the number of colors</v>
      </c>
      <c r="L31" s="31" t="str">
        <f>IF(Electives!G38&lt;&gt;"","E","")</f>
        <v/>
      </c>
      <c r="N31" s="366" t="str">
        <f>Electives!E105</f>
        <v>(do 1-3 and one of 4)</v>
      </c>
      <c r="O31" s="178">
        <f>Electives!B106</f>
        <v>1</v>
      </c>
      <c r="P31" s="36" t="str">
        <f>Electives!C106</f>
        <v>Talk about being a hero</v>
      </c>
      <c r="Q31" s="31" t="str">
        <f>IF(Electives!G106&lt;&gt;"","E","")</f>
        <v/>
      </c>
      <c r="R31" s="230"/>
      <c r="S31" s="226">
        <f>'Cub Awards'!B35</f>
        <v>3</v>
      </c>
      <c r="T31" s="364" t="str">
        <f>'Cub Awards'!C35</f>
        <v>Complete Spirit of the Water 1 &amp; 2</v>
      </c>
      <c r="U31" s="364"/>
      <c r="V31" s="226" t="str">
        <f>IF('Cub Awards'!G35&lt;&gt;"", 'Cub Awards'!G35, "")</f>
        <v/>
      </c>
      <c r="W31" s="230"/>
      <c r="X31" s="227" t="str">
        <f>NOVA!B20</f>
        <v>1b</v>
      </c>
      <c r="Y31" s="227" t="str">
        <f>NOVA!C20</f>
        <v>List at least two questions or ideas</v>
      </c>
      <c r="Z31" s="227"/>
      <c r="AA31" s="227" t="str">
        <f>IF(NOVA!G20&lt;&gt;"", NOVA!G20, "")</f>
        <v/>
      </c>
      <c r="AB31" s="230"/>
      <c r="AC31" s="227">
        <f>NOVA!B78</f>
        <v>5</v>
      </c>
      <c r="AD31" s="227" t="str">
        <f>NOVA!C78</f>
        <v>Visit a place to observe wildlife</v>
      </c>
      <c r="AE31" s="227"/>
      <c r="AF31" s="227" t="str">
        <f>IF(NOVA!G78&lt;&gt;"", NOVA!G78, "")</f>
        <v/>
      </c>
      <c r="AG31" s="230"/>
      <c r="AH31" s="227" t="str">
        <f>NOVA!B143</f>
        <v>3b1</v>
      </c>
      <c r="AI31" s="227" t="str">
        <f>NOVA!C143</f>
        <v>A playground fixture using a lever</v>
      </c>
      <c r="AJ31" s="227"/>
      <c r="AK31" s="227" t="str">
        <f>IF(NOVA!G143&lt;&gt;"", NOVA!G143, "")</f>
        <v/>
      </c>
    </row>
    <row r="32" spans="1:37">
      <c r="A32" s="134" t="str">
        <f>Electives!B128</f>
        <v>Spirit of the Water</v>
      </c>
      <c r="B32" s="31" t="str">
        <f>IF(Electives!G134&gt;0,Electives!G134," ")</f>
        <v xml:space="preserve"> </v>
      </c>
      <c r="D32" s="375"/>
      <c r="E32" s="31">
        <f>Achievements!$B37</f>
        <v>4</v>
      </c>
      <c r="F32" s="179" t="str">
        <f>Achievements!$C37</f>
        <v>Perform your campfire program</v>
      </c>
      <c r="G32" s="32" t="str">
        <f>IF(Achievements!G37&lt;&gt;"","A","")</f>
        <v/>
      </c>
      <c r="I32" s="378"/>
      <c r="J32" s="178" t="str">
        <f>Electives!B39</f>
        <v>3aii</v>
      </c>
      <c r="K32" s="36" t="str">
        <f>Electives!C39</f>
        <v>Determine most common color</v>
      </c>
      <c r="L32" s="31" t="str">
        <f>IF(Electives!G39&lt;&gt;"","E","")</f>
        <v/>
      </c>
      <c r="N32" s="371"/>
      <c r="O32" s="178">
        <f>Electives!B107</f>
        <v>2</v>
      </c>
      <c r="P32" s="36" t="str">
        <f>Electives!C107</f>
        <v>Visit an agency where you find heroes</v>
      </c>
      <c r="Q32" s="31" t="str">
        <f>IF(Electives!G107&lt;&gt;"","E","")</f>
        <v/>
      </c>
      <c r="R32" s="230"/>
      <c r="S32" s="226">
        <f>'Cub Awards'!B36</f>
        <v>4</v>
      </c>
      <c r="T32" s="364" t="str">
        <f>'Cub Awards'!C36</f>
        <v>Participate in conservation project</v>
      </c>
      <c r="U32" s="364"/>
      <c r="V32" s="226" t="str">
        <f>IF('Cub Awards'!G36&lt;&gt;"", 'Cub Awards'!G36, "")</f>
        <v/>
      </c>
      <c r="W32" s="230"/>
      <c r="X32" s="227" t="str">
        <f>NOVA!B21</f>
        <v>1c</v>
      </c>
      <c r="Y32" s="227" t="str">
        <f>NOVA!C21</f>
        <v>Discuss two with your counselor</v>
      </c>
      <c r="Z32" s="227"/>
      <c r="AA32" s="227" t="str">
        <f>IF(NOVA!G21&lt;&gt;"", NOVA!G21, "")</f>
        <v/>
      </c>
      <c r="AB32" s="230"/>
      <c r="AC32" s="227" t="str">
        <f>NOVA!B79</f>
        <v>5a1</v>
      </c>
      <c r="AD32" s="227" t="str">
        <f>NOVA!C79</f>
        <v>Talk about different species living there</v>
      </c>
      <c r="AE32" s="227"/>
      <c r="AF32" s="227" t="str">
        <f>IF(NOVA!G79&lt;&gt;"", NOVA!G79, "")</f>
        <v/>
      </c>
      <c r="AG32" s="230"/>
      <c r="AH32" s="227" t="str">
        <f>NOVA!B144</f>
        <v>3b2</v>
      </c>
      <c r="AI32" s="227" t="str">
        <f>NOVA!C144</f>
        <v>A game / sport using a lever</v>
      </c>
      <c r="AJ32" s="227"/>
      <c r="AK32" s="227" t="str">
        <f>IF(NOVA!G144&lt;&gt;"", NOVA!G144, "")</f>
        <v/>
      </c>
    </row>
    <row r="33" spans="1:37" ht="13.2" customHeight="1">
      <c r="D33" s="28" t="str">
        <f>Achievements!$B39</f>
        <v>Paws on the Path</v>
      </c>
      <c r="E33" s="28"/>
      <c r="F33" s="28"/>
      <c r="G33" s="28"/>
      <c r="I33" s="378"/>
      <c r="J33" s="178" t="str">
        <f>Electives!B40</f>
        <v>3aiii</v>
      </c>
      <c r="K33" s="36" t="str">
        <f>Electives!C40</f>
        <v>Compare your results</v>
      </c>
      <c r="L33" s="31" t="str">
        <f>IF(Electives!G40&lt;&gt;"","E","")</f>
        <v/>
      </c>
      <c r="N33" s="371"/>
      <c r="O33" s="178">
        <f>Electives!B108</f>
        <v>3</v>
      </c>
      <c r="P33" s="36" t="str">
        <f>Electives!C108</f>
        <v>Interview a hero</v>
      </c>
      <c r="Q33" s="31" t="str">
        <f>IF(Electives!G108&lt;&gt;"","E","")</f>
        <v/>
      </c>
      <c r="R33" s="230"/>
      <c r="W33" s="230"/>
      <c r="X33" s="227">
        <f>NOVA!B22</f>
        <v>2</v>
      </c>
      <c r="Y33" s="227" t="str">
        <f>NOVA!C22</f>
        <v>Complete an elective listed in comment</v>
      </c>
      <c r="Z33" s="227"/>
      <c r="AA33" s="227" t="str">
        <f>IF(NOVA!G22&lt;&gt;"", NOVA!G22, "")</f>
        <v/>
      </c>
      <c r="AB33" s="230"/>
      <c r="AC33" s="227" t="str">
        <f>NOVA!B80</f>
        <v>5a2</v>
      </c>
      <c r="AD33" s="227" t="str">
        <f>NOVA!C80</f>
        <v>Ask expert about what they studied</v>
      </c>
      <c r="AE33" s="227"/>
      <c r="AF33" s="227" t="str">
        <f>IF(NOVA!G80&lt;&gt;"", NOVA!G80, "")</f>
        <v/>
      </c>
      <c r="AG33" s="230"/>
      <c r="AH33" s="227" t="str">
        <f>NOVA!B145</f>
        <v>3b3</v>
      </c>
      <c r="AI33" s="227" t="str">
        <f>NOVA!C145</f>
        <v>An invention using a lever</v>
      </c>
      <c r="AJ33" s="227"/>
      <c r="AK33" s="227" t="str">
        <f>IF(NOVA!G145&lt;&gt;"", NOVA!G145, "")</f>
        <v/>
      </c>
    </row>
    <row r="34" spans="1:37" ht="12.75" customHeight="1">
      <c r="D34" s="373" t="str">
        <f>Achievements!E39</f>
        <v>(do 1-5)</v>
      </c>
      <c r="E34" s="31">
        <f>Achievements!$B40</f>
        <v>1</v>
      </c>
      <c r="F34" s="179" t="str">
        <f>Achievements!$C40</f>
        <v>Prepare for a hike</v>
      </c>
      <c r="G34" s="31" t="str">
        <f>IF(Achievements!G40&lt;&gt;"","A","")</f>
        <v/>
      </c>
      <c r="I34" s="378"/>
      <c r="J34" s="178" t="str">
        <f>Electives!B41</f>
        <v>3aiv</v>
      </c>
      <c r="K34" s="36" t="str">
        <f>Electives!C41</f>
        <v>Predict the colors in a different package</v>
      </c>
      <c r="L34" s="31" t="str">
        <f>IF(Electives!G41&lt;&gt;"","E","")</f>
        <v/>
      </c>
      <c r="N34" s="371"/>
      <c r="O34" s="178" t="str">
        <f>Electives!B109</f>
        <v>4a</v>
      </c>
      <c r="P34" s="36" t="str">
        <f>Electives!C109</f>
        <v>Honor a serviceperson with a care package</v>
      </c>
      <c r="Q34" s="31" t="str">
        <f>IF(Electives!G109&lt;&gt;"","E","")</f>
        <v/>
      </c>
      <c r="R34" s="224"/>
      <c r="W34" s="224"/>
      <c r="X34" s="227">
        <f>NOVA!B23</f>
        <v>3</v>
      </c>
      <c r="Y34" s="227" t="str">
        <f>NOVA!C23</f>
        <v>Investigate All of A, B, C, OR D</v>
      </c>
      <c r="Z34" s="227"/>
      <c r="AA34" s="227" t="str">
        <f>IF(NOVA!G23&lt;&gt;"", NOVA!G23, "")</f>
        <v/>
      </c>
      <c r="AB34" s="224"/>
      <c r="AC34" s="227" t="str">
        <f>NOVA!B81</f>
        <v>5b</v>
      </c>
      <c r="AD34" s="227" t="str">
        <f>NOVA!C81</f>
        <v>Discuss with counselor your visit</v>
      </c>
      <c r="AE34" s="227"/>
      <c r="AF34" s="227" t="str">
        <f>IF(NOVA!G81&lt;&gt;"", NOVA!G81, "")</f>
        <v/>
      </c>
      <c r="AG34" s="224"/>
      <c r="AH34" s="227" t="str">
        <f>NOVA!B146</f>
        <v>3c</v>
      </c>
      <c r="AI34" s="227" t="str">
        <f>NOVA!C146</f>
        <v>Discuss findings with counselor</v>
      </c>
      <c r="AJ34" s="227"/>
      <c r="AK34" s="227" t="str">
        <f>IF(NOVA!G146&lt;&gt;"", NOVA!G146, "")</f>
        <v/>
      </c>
    </row>
    <row r="35" spans="1:37" ht="13.2" customHeight="1">
      <c r="A35" s="105" t="s">
        <v>103</v>
      </c>
      <c r="B35" s="106"/>
      <c r="D35" s="374"/>
      <c r="E35" s="31">
        <f>Achievements!$B41</f>
        <v>2</v>
      </c>
      <c r="F35" s="179" t="str">
        <f>Achievements!$C41</f>
        <v>Tell what the buddy system is</v>
      </c>
      <c r="G35" s="31" t="str">
        <f>IF(Achievements!G41&lt;&gt;"","A","")</f>
        <v/>
      </c>
      <c r="I35" s="378"/>
      <c r="J35" s="178" t="str">
        <f>Electives!B42</f>
        <v>3av</v>
      </c>
      <c r="K35" s="36" t="str">
        <f>Electives!C42</f>
        <v>Decide if your prediction was close</v>
      </c>
      <c r="L35" s="31" t="str">
        <f>IF(Electives!G42&lt;&gt;"","E","")</f>
        <v/>
      </c>
      <c r="N35" s="371"/>
      <c r="O35" s="178" t="str">
        <f>Electives!B110</f>
        <v>4b</v>
      </c>
      <c r="P35" s="36" t="str">
        <f>Electives!C110</f>
        <v>Find out about service animals</v>
      </c>
      <c r="Q35" s="31" t="str">
        <f>IF(Electives!G110&lt;&gt;"","E","")</f>
        <v/>
      </c>
      <c r="R35" s="224"/>
      <c r="W35" s="224"/>
      <c r="X35" s="227" t="str">
        <f>NOVA!B24</f>
        <v>3a1</v>
      </c>
      <c r="Y35" s="227" t="str">
        <f>NOVA!C24</f>
        <v>How are volcanoes are formed</v>
      </c>
      <c r="Z35" s="227"/>
      <c r="AA35" s="227" t="str">
        <f>IF(NOVA!G24&lt;&gt;"", NOVA!G24, "")</f>
        <v/>
      </c>
      <c r="AB35" s="224"/>
      <c r="AC35" s="227" t="str">
        <f>NOVA!B82</f>
        <v>6a</v>
      </c>
      <c r="AD35" s="227" t="str">
        <f>NOVA!C82</f>
        <v>Discuss why wildlife is important</v>
      </c>
      <c r="AE35" s="227"/>
      <c r="AF35" s="227" t="str">
        <f>IF(NOVA!G82&lt;&gt;"", NOVA!G82, "")</f>
        <v/>
      </c>
      <c r="AG35" s="224"/>
      <c r="AH35" s="227" t="str">
        <f>NOVA!B147</f>
        <v>4a</v>
      </c>
      <c r="AI35" s="227" t="str">
        <f>NOVA!C147</f>
        <v>Visit a place that uses levers</v>
      </c>
      <c r="AJ35" s="227"/>
      <c r="AK35" s="227" t="str">
        <f>IF(NOVA!G147&lt;&gt;"", NOVA!G147, "")</f>
        <v/>
      </c>
    </row>
    <row r="36" spans="1:37" ht="12.75" customHeight="1">
      <c r="A36" s="107" t="s">
        <v>104</v>
      </c>
      <c r="B36" s="23"/>
      <c r="D36" s="374"/>
      <c r="E36" s="31">
        <f>Achievements!$B42</f>
        <v>3</v>
      </c>
      <c r="F36" s="179" t="str">
        <f>Achievements!$C42</f>
        <v>Chose appropriate clothing for a hike</v>
      </c>
      <c r="G36" s="31" t="str">
        <f>IF(Achievements!G42&lt;&gt;"","A","")</f>
        <v/>
      </c>
      <c r="I36" s="378"/>
      <c r="J36" s="178" t="str">
        <f>Electives!B43</f>
        <v>3b</v>
      </c>
      <c r="K36" s="36" t="str">
        <f>Electives!C43</f>
        <v>Measure peoples height and count steps</v>
      </c>
      <c r="L36" s="31" t="str">
        <f>IF(Electives!G43&lt;&gt;"","E","")</f>
        <v/>
      </c>
      <c r="N36" s="372"/>
      <c r="O36" s="178" t="str">
        <f>Electives!B111</f>
        <v>4c</v>
      </c>
      <c r="P36" s="36" t="str">
        <f>Electives!C111</f>
        <v>Participate in an event that celebrates heroes</v>
      </c>
      <c r="Q36" s="31" t="str">
        <f>IF(Electives!G111&lt;&gt;"","E","")</f>
        <v/>
      </c>
      <c r="R36" s="230"/>
      <c r="S36" s="365" t="s">
        <v>669</v>
      </c>
      <c r="T36" s="365"/>
      <c r="U36" s="365"/>
      <c r="V36" s="365"/>
      <c r="W36" s="230"/>
      <c r="X36" s="227" t="str">
        <f>NOVA!B25</f>
        <v>3a2</v>
      </c>
      <c r="Y36" s="227" t="str">
        <f>NOVA!C25</f>
        <v>Difference between lava and magma</v>
      </c>
      <c r="Z36" s="227"/>
      <c r="AA36" s="227" t="str">
        <f>IF(NOVA!G25&lt;&gt;"", NOVA!G25, "")</f>
        <v/>
      </c>
      <c r="AB36" s="230"/>
      <c r="AC36" s="227" t="str">
        <f>NOVA!B83</f>
        <v>6b</v>
      </c>
      <c r="AD36" s="227" t="str">
        <f>NOVA!C83</f>
        <v>Discuss why biodiversity is important</v>
      </c>
      <c r="AE36" s="227"/>
      <c r="AF36" s="227" t="str">
        <f>IF(NOVA!G83&lt;&gt;"", NOVA!G83, "")</f>
        <v/>
      </c>
      <c r="AG36" s="230"/>
      <c r="AH36" s="227" t="str">
        <f>NOVA!B148</f>
        <v>4b</v>
      </c>
      <c r="AI36" s="227" t="str">
        <f>NOVA!C148</f>
        <v>Discuss the equipment using levers</v>
      </c>
      <c r="AJ36" s="227"/>
      <c r="AK36" s="227" t="str">
        <f>IF(NOVA!G148&lt;&gt;"", NOVA!G148, "")</f>
        <v/>
      </c>
    </row>
    <row r="37" spans="1:37" ht="12.75" customHeight="1">
      <c r="A37" s="107" t="s">
        <v>114</v>
      </c>
      <c r="B37" s="23"/>
      <c r="D37" s="374"/>
      <c r="E37" s="31">
        <f>Achievements!$B43</f>
        <v>4</v>
      </c>
      <c r="F37" s="179" t="str">
        <f>Achievements!$C43</f>
        <v>Discuss how you show respect for wildlife</v>
      </c>
      <c r="G37" s="31" t="str">
        <f>IF(Achievements!G43&lt;&gt;"","A","")</f>
        <v/>
      </c>
      <c r="I37" s="378"/>
      <c r="J37" s="178" t="str">
        <f>Electives!B44</f>
        <v>3c</v>
      </c>
      <c r="K37" s="36" t="str">
        <f>Electives!C44</f>
        <v>Graph number of shots to make 5 baskets</v>
      </c>
      <c r="L37" s="31" t="str">
        <f>IF(Electives!G44&lt;&gt;"","E","")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IF(NOVA!G26&lt;&gt;"", NOVA!G26, "")</f>
        <v/>
      </c>
      <c r="AB37" s="230"/>
      <c r="AC37" s="227" t="str">
        <f>NOVA!B84</f>
        <v>6c</v>
      </c>
      <c r="AD37" s="227" t="str">
        <f>NOVA!C84</f>
        <v>Discuss problems with invasive species</v>
      </c>
      <c r="AE37" s="227"/>
      <c r="AF37" s="227" t="str">
        <f>IF(NOVA!G84&lt;&gt;"", NOVA!G84, "")</f>
        <v/>
      </c>
      <c r="AG37" s="230"/>
      <c r="AH37" s="227">
        <f>NOVA!B149</f>
        <v>5</v>
      </c>
      <c r="AI37" s="227" t="str">
        <f>NOVA!C149</f>
        <v>Discuss how simple machines affect life</v>
      </c>
      <c r="AJ37" s="227"/>
      <c r="AK37" s="227" t="str">
        <f>IF(NOVA!G149&lt;&gt;"", NOVA!G149, "")</f>
        <v/>
      </c>
    </row>
    <row r="38" spans="1:37">
      <c r="A38" s="107" t="s">
        <v>105</v>
      </c>
      <c r="B38" s="23"/>
      <c r="D38" s="374"/>
      <c r="E38" s="31">
        <f>Achievements!$B44</f>
        <v>5</v>
      </c>
      <c r="F38" s="179" t="str">
        <f>Achievements!$C44</f>
        <v>Go on a 1 mile hike</v>
      </c>
      <c r="G38" s="31" t="str">
        <f>IF(Achievements!G44&lt;&gt;"","A","")</f>
        <v/>
      </c>
      <c r="I38" s="378"/>
      <c r="J38" s="178" t="str">
        <f>Electives!B46</f>
        <v>4a</v>
      </c>
      <c r="K38" s="36" t="str">
        <f>Electives!C46</f>
        <v>Use a secret code</v>
      </c>
      <c r="L38" s="31" t="str">
        <f>IF(Electives!G46&lt;&gt;"","E","")</f>
        <v/>
      </c>
      <c r="N38" s="366" t="str">
        <f>Electives!E113</f>
        <v>(do all)</v>
      </c>
      <c r="O38" s="178" t="str">
        <f>Electives!B114</f>
        <v>1a</v>
      </c>
      <c r="P38" s="36" t="str">
        <f>Electives!C114</f>
        <v>Fly three kinds of paper airplanes</v>
      </c>
      <c r="Q38" s="31" t="str">
        <f>IF(Electives!G114&lt;&gt;"","E","")</f>
        <v/>
      </c>
      <c r="R38" s="230"/>
      <c r="S38" s="22"/>
      <c r="T38" s="239" t="str">
        <f>'Shooting Sports'!C5</f>
        <v>BB Gun: Level 1</v>
      </c>
      <c r="U38" s="22"/>
      <c r="V38" s="22"/>
      <c r="W38" s="230"/>
      <c r="X38" s="227" t="str">
        <f>NOVA!B27</f>
        <v>3a4</v>
      </c>
      <c r="Y38" s="227" t="str">
        <f>NOVA!C27</f>
        <v>Build or draw a volcano model</v>
      </c>
      <c r="Z38" s="227"/>
      <c r="AA38" s="227" t="str">
        <f>IF(NOVA!G27&lt;&gt;"", NOVA!G27,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IF(Achievements!G45&lt;&gt;"","A","")</f>
        <v/>
      </c>
      <c r="I39" s="378"/>
      <c r="J39" s="178" t="str">
        <f>Electives!B47</f>
        <v>4b</v>
      </c>
      <c r="K39" s="36" t="str">
        <f>Electives!C47</f>
        <v>Use the pig pen code</v>
      </c>
      <c r="L39" s="31" t="str">
        <f>IF(Electives!G47&lt;&gt;"","E","")</f>
        <v/>
      </c>
      <c r="N39" s="367"/>
      <c r="O39" s="178" t="str">
        <f>Electives!B115</f>
        <v>1b</v>
      </c>
      <c r="P39" s="36" t="str">
        <f>Electives!C115</f>
        <v>Make a paper airplane catapult</v>
      </c>
      <c r="Q39" s="31" t="str">
        <f>IF(Electives!G115&lt;&gt;"","E","")</f>
        <v/>
      </c>
      <c r="R39" s="230"/>
      <c r="S39" s="160">
        <f>'Shooting Sports'!B6</f>
        <v>1</v>
      </c>
      <c r="T39" s="160" t="str">
        <f>'Shooting Sports'!C6</f>
        <v>Explain what to do if you find gun</v>
      </c>
      <c r="U39" s="160"/>
      <c r="V39" s="160" t="str">
        <f>IF('Shooting Sports'!G6&lt;&gt;"", 'Shooting Sports'!G6, "")</f>
        <v/>
      </c>
      <c r="W39" s="230"/>
      <c r="X39" s="227" t="str">
        <f>NOVA!B28</f>
        <v>3a5</v>
      </c>
      <c r="Y39" s="227" t="str">
        <f>NOVA!C28</f>
        <v>Share model and what you learned</v>
      </c>
      <c r="Z39" s="227"/>
      <c r="AA39" s="227" t="str">
        <f>IF(NOVA!G28&lt;&gt;"", NOVA!G28, "")</f>
        <v/>
      </c>
      <c r="AB39" s="230"/>
      <c r="AC39" s="227" t="str">
        <f>NOVA!B87</f>
        <v>1a</v>
      </c>
      <c r="AD39" s="227" t="str">
        <f>NOVA!C87</f>
        <v>Read or watch 1 hour of space content</v>
      </c>
      <c r="AE39" s="227"/>
      <c r="AF39" s="227" t="str">
        <f>IF(NOVA!G87&lt;&gt;"", NOVA!G87, "")</f>
        <v/>
      </c>
      <c r="AG39" s="230"/>
      <c r="AH39" s="227" t="str">
        <f>NOVA!B152</f>
        <v>1a</v>
      </c>
      <c r="AI39" s="227" t="str">
        <f>NOVA!C152</f>
        <v>Read or watch 1 hour of Math content</v>
      </c>
      <c r="AJ39" s="227"/>
      <c r="AK39" s="227" t="str">
        <f>IF(NOVA!G152&lt;&gt;"", NOVA!G152, "")</f>
        <v/>
      </c>
    </row>
    <row r="40" spans="1:37" ht="13.2" customHeight="1">
      <c r="A40" s="26"/>
      <c r="B40" s="26"/>
      <c r="D40" s="375"/>
      <c r="E40" s="31">
        <f>Achievements!$B46</f>
        <v>7</v>
      </c>
      <c r="F40" s="179" t="str">
        <f>Achievements!$C46</f>
        <v>Draw a map of your area</v>
      </c>
      <c r="G40" s="31" t="str">
        <f>IF(Achievements!G46&lt;&gt;"","A","")</f>
        <v/>
      </c>
      <c r="I40" s="378"/>
      <c r="J40" s="178" t="str">
        <f>Electives!B48</f>
        <v>4c</v>
      </c>
      <c r="K40" s="36" t="str">
        <f>Electives!C48</f>
        <v>Practice using a block cipher</v>
      </c>
      <c r="L40" s="31" t="str">
        <f>IF(Electives!G48&lt;&gt;"","E","")</f>
        <v/>
      </c>
      <c r="N40" s="367"/>
      <c r="O40" s="178">
        <f>Electives!B116</f>
        <v>2</v>
      </c>
      <c r="P40" s="36" t="str">
        <f>Electives!C116</f>
        <v>Sail two different boats</v>
      </c>
      <c r="Q40" s="31" t="str">
        <f>IF(Electives!G116&lt;&gt;"","E","")</f>
        <v/>
      </c>
      <c r="R40" s="230"/>
      <c r="S40" s="160">
        <f>'Shooting Sports'!B7</f>
        <v>2</v>
      </c>
      <c r="T40" s="160" t="str">
        <f>'Shooting Sports'!C7</f>
        <v>Load, fire, secure gun and safety mech.</v>
      </c>
      <c r="U40" s="160"/>
      <c r="V40" s="160" t="str">
        <f>IF('Shooting Sports'!G7&lt;&gt;"", 'Shooting Sports'!G7, "")</f>
        <v/>
      </c>
      <c r="W40" s="230"/>
      <c r="X40" s="227" t="str">
        <f>NOVA!B29</f>
        <v>3b1</v>
      </c>
      <c r="Y40" s="227" t="str">
        <f>NOVA!C29</f>
        <v>Collect 3 to 5 common minerals</v>
      </c>
      <c r="Z40" s="227"/>
      <c r="AA40" s="227" t="str">
        <f>IF(NOVA!G29&lt;&gt;"", NOVA!G29, "")</f>
        <v/>
      </c>
      <c r="AB40" s="230"/>
      <c r="AC40" s="227" t="str">
        <f>NOVA!B88</f>
        <v>1b</v>
      </c>
      <c r="AD40" s="227" t="str">
        <f>NOVA!C88</f>
        <v>List at least two questions or ideas</v>
      </c>
      <c r="AE40" s="227"/>
      <c r="AF40" s="227" t="str">
        <f>IF(NOVA!G88&lt;&gt;"", NOVA!G88, "")</f>
        <v/>
      </c>
      <c r="AG40" s="230"/>
      <c r="AH40" s="227" t="str">
        <f>NOVA!B153</f>
        <v>1b</v>
      </c>
      <c r="AI40" s="227" t="str">
        <f>NOVA!C153</f>
        <v>List at least two questions or ideas</v>
      </c>
      <c r="AJ40" s="227"/>
      <c r="AK40" s="227" t="str">
        <f>IF(NOVA!G153&lt;&gt;"", NOVA!G153,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IF(Electives!G117&lt;&gt;"","E","")</f>
        <v/>
      </c>
      <c r="R41" s="224"/>
      <c r="S41" s="160">
        <f>'Shooting Sports'!B8</f>
        <v>3</v>
      </c>
      <c r="T41" s="160" t="str">
        <f>'Shooting Sports'!C8</f>
        <v>Demonstrate good shooting techniques</v>
      </c>
      <c r="U41" s="160"/>
      <c r="V41" s="160" t="str">
        <f>IF('Shooting Sports'!G8&lt;&gt;"", 'Shooting Sports'!G8, "")</f>
        <v/>
      </c>
      <c r="W41" s="224"/>
      <c r="X41" s="227" t="str">
        <f>NOVA!B30</f>
        <v>3b2</v>
      </c>
      <c r="Y41" s="227" t="str">
        <f>NOVA!C30</f>
        <v>Types of rock these minerals found in</v>
      </c>
      <c r="Z41" s="227"/>
      <c r="AA41" s="227" t="str">
        <f>IF(NOVA!G30&lt;&gt;"", NOVA!G30, "")</f>
        <v/>
      </c>
      <c r="AB41" s="224"/>
      <c r="AC41" s="227" t="str">
        <f>NOVA!B89</f>
        <v>1c</v>
      </c>
      <c r="AD41" s="227" t="str">
        <f>NOVA!C89</f>
        <v>Discuss two with your counselor</v>
      </c>
      <c r="AE41" s="227"/>
      <c r="AF41" s="227" t="str">
        <f>IF(NOVA!G89&lt;&gt;"", NOVA!G89, "")</f>
        <v/>
      </c>
      <c r="AG41" s="224"/>
      <c r="AH41" s="227" t="str">
        <f>NOVA!B154</f>
        <v>1c</v>
      </c>
      <c r="AI41" s="227" t="str">
        <f>NOVA!C154</f>
        <v>Discuss two with your counselor</v>
      </c>
      <c r="AJ41" s="227"/>
      <c r="AK41" s="227" t="str">
        <f>IF(NOVA!G154&lt;&gt;"", NOVA!G154, "")</f>
        <v/>
      </c>
    </row>
    <row r="42" spans="1:37" ht="12.75" customHeight="1">
      <c r="D42" s="373" t="str">
        <f>Achievements!E48</f>
        <v>(do all)</v>
      </c>
      <c r="E42" s="35">
        <f>Achievements!$B49</f>
        <v>1</v>
      </c>
      <c r="F42" s="179" t="str">
        <f>Achievements!$C49</f>
        <v>Play catch</v>
      </c>
      <c r="G42" s="31" t="str">
        <f>IF(Achievements!G49&lt;&gt;"","A","")</f>
        <v/>
      </c>
      <c r="I42" s="366" t="str">
        <f>Electives!E50</f>
        <v>(do 1, 2, one of 3, one of 4)</v>
      </c>
      <c r="J42" s="178">
        <f>Electives!B51</f>
        <v>1</v>
      </c>
      <c r="K42" s="36" t="str">
        <f>Electives!C51</f>
        <v>Collect 10 items</v>
      </c>
      <c r="L42" s="31" t="str">
        <f>IF(Electives!G51&lt;&gt;"","E","")</f>
        <v/>
      </c>
      <c r="O42" s="174" t="str">
        <f>Electives!B119</f>
        <v>Paws of Skill</v>
      </c>
      <c r="P42" s="29"/>
      <c r="R42" s="104"/>
      <c r="S42" s="160">
        <f>'Shooting Sports'!B9</f>
        <v>4</v>
      </c>
      <c r="T42" s="160" t="str">
        <f>'Shooting Sports'!C9</f>
        <v>Show how to put away and store gun</v>
      </c>
      <c r="U42" s="160"/>
      <c r="V42" s="160" t="str">
        <f>IF('Shooting Sports'!G9&lt;&gt;"", 'Shooting Sports'!G9, "")</f>
        <v/>
      </c>
      <c r="W42" s="104"/>
      <c r="X42" s="227" t="str">
        <f>NOVA!B31</f>
        <v>3b3</v>
      </c>
      <c r="Y42" s="227" t="str">
        <f>NOVA!C31</f>
        <v>Explain difference of rock types</v>
      </c>
      <c r="Z42" s="227"/>
      <c r="AA42" s="227" t="str">
        <f>IF(NOVA!G31&lt;&gt;"", NOVA!G31, "")</f>
        <v/>
      </c>
      <c r="AB42" s="104"/>
      <c r="AC42" s="227">
        <f>NOVA!B90</f>
        <v>2</v>
      </c>
      <c r="AD42" s="227" t="str">
        <f>NOVA!C90</f>
        <v>Complete an elective listed in comment</v>
      </c>
      <c r="AE42" s="227"/>
      <c r="AF42" s="227" t="str">
        <f>IF(NOVA!G90&lt;&gt;"", NOVA!G90, "")</f>
        <v/>
      </c>
      <c r="AG42" s="104"/>
      <c r="AH42" s="227">
        <f>NOVA!B155</f>
        <v>2</v>
      </c>
      <c r="AI42" s="227" t="str">
        <f>NOVA!C155</f>
        <v>Complete the Code of the Wolf adventure</v>
      </c>
      <c r="AJ42" s="227"/>
      <c r="AK42" s="227" t="str">
        <f>IF(NOVA!G155&lt;&gt;"", NOVA!G155, "")</f>
        <v/>
      </c>
    </row>
    <row r="43" spans="1:37" ht="12.75" customHeight="1">
      <c r="D43" s="374"/>
      <c r="E43" s="35">
        <f>Achievements!$B50</f>
        <v>2</v>
      </c>
      <c r="F43" s="179" t="str">
        <f>Achievements!$C50</f>
        <v>Practice your balance</v>
      </c>
      <c r="G43" s="31" t="str">
        <f>IF(Achievements!G50&lt;&gt;"","A","")</f>
        <v/>
      </c>
      <c r="I43" s="371"/>
      <c r="J43" s="178">
        <f>Electives!B52</f>
        <v>2</v>
      </c>
      <c r="K43" s="36" t="str">
        <f>Electives!C52</f>
        <v>Share your collection</v>
      </c>
      <c r="L43" s="31" t="str">
        <f>IF(Electives!G52&lt;&gt;"","E","")</f>
        <v/>
      </c>
      <c r="N43" s="366" t="str">
        <f>Electives!E119</f>
        <v>(do 1-4)</v>
      </c>
      <c r="O43" s="178">
        <f>Electives!B120</f>
        <v>1</v>
      </c>
      <c r="P43" s="36" t="str">
        <f>Electives!C120</f>
        <v>Learn about being physically fit</v>
      </c>
      <c r="Q43" s="31" t="str">
        <f>IF(Electives!G120&lt;&gt;"","E","")</f>
        <v/>
      </c>
      <c r="R43" s="228"/>
      <c r="S43" s="3"/>
      <c r="T43" s="239" t="str">
        <f>'Shooting Sports'!C11</f>
        <v>BB Gun: Level 2</v>
      </c>
      <c r="U43" s="3"/>
      <c r="V43" s="3"/>
      <c r="W43" s="228"/>
      <c r="X43" s="227" t="str">
        <f>NOVA!B32</f>
        <v>3b4</v>
      </c>
      <c r="Y43" s="227" t="str">
        <f>NOVA!C32</f>
        <v>Share collection and what you learned</v>
      </c>
      <c r="Z43" s="227"/>
      <c r="AA43" s="227" t="str">
        <f>IF(NOVA!G32&lt;&gt;"", NOVA!G32, "")</f>
        <v/>
      </c>
      <c r="AB43" s="228"/>
      <c r="AC43" s="227">
        <f>NOVA!B91</f>
        <v>3</v>
      </c>
      <c r="AD43" s="227" t="str">
        <f>NOVA!C91</f>
        <v>Do TWO from A-F</v>
      </c>
      <c r="AE43" s="227"/>
      <c r="AF43" s="227" t="str">
        <f>IF(NOVA!G91&lt;&gt;"", NOVA!G91, "")</f>
        <v/>
      </c>
      <c r="AG43" s="228"/>
      <c r="AH43" s="227">
        <f>NOVA!B156</f>
        <v>3</v>
      </c>
      <c r="AI43" s="227" t="str">
        <f>NOVA!C156</f>
        <v>Do TWO of A, B or C</v>
      </c>
      <c r="AJ43" s="227"/>
      <c r="AK43" s="227" t="str">
        <f>IF(NOVA!G156&lt;&gt;"", NOVA!G156, "")</f>
        <v/>
      </c>
    </row>
    <row r="44" spans="1:37" ht="13.2" customHeight="1">
      <c r="D44" s="374"/>
      <c r="E44" s="35">
        <f>Achievements!$B51</f>
        <v>3</v>
      </c>
      <c r="F44" s="179" t="str">
        <f>Achievements!$C51</f>
        <v>Practice your flexibility</v>
      </c>
      <c r="G44" s="31" t="str">
        <f>IF(Achievements!G51&lt;&gt;"","A","")</f>
        <v/>
      </c>
      <c r="I44" s="371"/>
      <c r="J44" s="178" t="str">
        <f>Electives!B53</f>
        <v>3a</v>
      </c>
      <c r="K44" s="36" t="str">
        <f>Electives!C53</f>
        <v>Visit a museum displaying collections</v>
      </c>
      <c r="L44" s="31" t="str">
        <f>IF(Electives!G53&lt;&gt;"","E","")</f>
        <v/>
      </c>
      <c r="N44" s="367"/>
      <c r="O44" s="178">
        <f>Electives!B121</f>
        <v>2</v>
      </c>
      <c r="P44" s="36" t="str">
        <f>Electives!C121</f>
        <v>Talk about properly warming up</v>
      </c>
      <c r="Q44" s="31" t="str">
        <f>IF(Electives!G121&lt;&gt;"","E","")</f>
        <v/>
      </c>
      <c r="R44" s="228"/>
      <c r="S44" s="160">
        <f>'Shooting Sports'!B12</f>
        <v>1</v>
      </c>
      <c r="T44" s="160" t="str">
        <f>'Shooting Sports'!C12</f>
        <v>Earn the Level 1 Emblem for BB Gun</v>
      </c>
      <c r="U44" s="160"/>
      <c r="V44" s="160" t="str">
        <f>IF('Shooting Sports'!G12&lt;&gt;"", 'Shooting Sports'!G12, "")</f>
        <v/>
      </c>
      <c r="W44" s="228"/>
      <c r="X44" s="227" t="str">
        <f>NOVA!B33</f>
        <v>3c1</v>
      </c>
      <c r="Y44" s="227" t="str">
        <f>NOVA!C33</f>
        <v>Use 4 ways to monitor / predict weather</v>
      </c>
      <c r="Z44" s="227"/>
      <c r="AA44" s="227" t="str">
        <f>IF(NOVA!G33&lt;&gt;"", NOVA!G33, "")</f>
        <v/>
      </c>
      <c r="AB44" s="228"/>
      <c r="AC44" s="227" t="str">
        <f>NOVA!B92</f>
        <v>3a1</v>
      </c>
      <c r="AD44" s="227" t="str">
        <f>NOVA!C92</f>
        <v>Watch the stars</v>
      </c>
      <c r="AE44" s="227"/>
      <c r="AF44" s="227" t="str">
        <f>IF(NOVA!G92&lt;&gt;"", NOVA!G92, "")</f>
        <v/>
      </c>
      <c r="AG44" s="228"/>
      <c r="AH44" s="227" t="str">
        <f>NOVA!B157</f>
        <v>3a</v>
      </c>
      <c r="AI44" s="227" t="str">
        <f>NOVA!C157</f>
        <v>Choose 2 and calculate your weight there</v>
      </c>
      <c r="AJ44" s="227"/>
      <c r="AK44" s="227" t="str">
        <f>IF(NOVA!G157&lt;&gt;"", NOVA!G157, "")</f>
        <v/>
      </c>
    </row>
    <row r="45" spans="1:37">
      <c r="D45" s="374"/>
      <c r="E45" s="35">
        <f>Achievements!$B52</f>
        <v>4</v>
      </c>
      <c r="F45" s="179" t="str">
        <f>Achievements!$C52</f>
        <v>Play a sport with your den or family</v>
      </c>
      <c r="G45" s="31" t="str">
        <f>IF(Achievements!G52&lt;&gt;"","A","")</f>
        <v/>
      </c>
      <c r="I45" s="371"/>
      <c r="J45" s="178" t="str">
        <f>Electives!B54</f>
        <v>3b</v>
      </c>
      <c r="K45" s="36" t="str">
        <f>Electives!C54</f>
        <v>Watch a show about collecing</v>
      </c>
      <c r="L45" s="31" t="str">
        <f>IF(Electives!G54&lt;&gt;"","E","")</f>
        <v/>
      </c>
      <c r="N45" s="367"/>
      <c r="O45" s="178">
        <f>Electives!B122</f>
        <v>3</v>
      </c>
      <c r="P45" s="36" t="str">
        <f>Electives!C122</f>
        <v>Practice two physical fitness skills</v>
      </c>
      <c r="Q45" s="31" t="str">
        <f>IF(Electives!G122&lt;&gt;"","E","")</f>
        <v/>
      </c>
      <c r="R45" s="228"/>
      <c r="S45" s="160" t="str">
        <f>'Shooting Sports'!B13</f>
        <v>S1</v>
      </c>
      <c r="T45" s="160" t="str">
        <f>'Shooting Sports'!C13</f>
        <v>Demonstrate one shooting position</v>
      </c>
      <c r="U45" s="160"/>
      <c r="V45" s="160" t="str">
        <f>IF('Shooting Sports'!G13&lt;&gt;"", 'Shooting Sports'!G13, "")</f>
        <v/>
      </c>
      <c r="W45" s="228"/>
      <c r="X45" s="227" t="str">
        <f>NOVA!B34</f>
        <v>3c2</v>
      </c>
      <c r="Y45" s="227" t="str">
        <f>NOVA!C34</f>
        <v>Analyze predictions for a week</v>
      </c>
      <c r="Z45" s="227"/>
      <c r="AA45" s="227" t="str">
        <f>IF(NOVA!G34&lt;&gt;"", NOVA!G34, "")</f>
        <v/>
      </c>
      <c r="AB45" s="228"/>
      <c r="AC45" s="227" t="str">
        <f>NOVA!B93</f>
        <v>3a2</v>
      </c>
      <c r="AD45" s="227" t="str">
        <f>NOVA!C93</f>
        <v>Find and draw 5 constellations</v>
      </c>
      <c r="AE45" s="227"/>
      <c r="AF45" s="227" t="str">
        <f>IF(NOVA!G93&lt;&gt;"", NOVA!G93, "")</f>
        <v/>
      </c>
      <c r="AG45" s="228"/>
      <c r="AH45" s="227" t="str">
        <f>NOVA!B158</f>
        <v>3a1</v>
      </c>
      <c r="AI45" s="227" t="str">
        <f>NOVA!C158</f>
        <v>On the sun or moon</v>
      </c>
      <c r="AJ45" s="227"/>
      <c r="AK45" s="227" t="str">
        <f>IF(NOVA!G158&lt;&gt;"", NOVA!G158, "")</f>
        <v/>
      </c>
    </row>
    <row r="46" spans="1:37">
      <c r="D46" s="374"/>
      <c r="E46" s="35">
        <f>Achievements!$B53</f>
        <v>5</v>
      </c>
      <c r="F46" s="179" t="str">
        <f>Achievements!$C53</f>
        <v>Do two animal walks</v>
      </c>
      <c r="G46" s="31" t="str">
        <f>IF(Achievements!G53&lt;&gt;"","A","")</f>
        <v/>
      </c>
      <c r="I46" s="371"/>
      <c r="J46" s="178" t="str">
        <f>Electives!B55</f>
        <v>4a</v>
      </c>
      <c r="K46" s="36" t="str">
        <f>Electives!C55</f>
        <v>Collect 10 autographs</v>
      </c>
      <c r="L46" s="31" t="str">
        <f>IF(Electives!G55&lt;&gt;"","E","")</f>
        <v/>
      </c>
      <c r="N46" s="367"/>
      <c r="O46" s="178">
        <f>Electives!B123</f>
        <v>4</v>
      </c>
      <c r="P46" s="36" t="str">
        <f>Electives!C123</f>
        <v>Play a team sport for 30 min</v>
      </c>
      <c r="Q46" s="31" t="str">
        <f>IF(Electives!G123&lt;&gt;"","E","")</f>
        <v/>
      </c>
      <c r="R46" s="228"/>
      <c r="S46" s="160" t="str">
        <f>'Shooting Sports'!B14</f>
        <v>S2</v>
      </c>
      <c r="T46" s="160" t="str">
        <f>'Shooting Sports'!C14</f>
        <v>Fire 5 BBs in 3 volleys at the Cub target</v>
      </c>
      <c r="U46" s="160"/>
      <c r="V46" s="160" t="str">
        <f>IF('Shooting Sports'!G14&lt;&gt;"", 'Shooting Sports'!G14, "")</f>
        <v/>
      </c>
      <c r="W46" s="228"/>
      <c r="X46" s="227" t="str">
        <f>NOVA!B35</f>
        <v>3c3</v>
      </c>
      <c r="Y46" s="227" t="str">
        <f>NOVA!C35</f>
        <v>Discuss work with counselor</v>
      </c>
      <c r="Z46" s="227"/>
      <c r="AA46" s="227" t="str">
        <f>IF(NOVA!G35&lt;&gt;"", NOVA!G35, "")</f>
        <v/>
      </c>
      <c r="AB46" s="228"/>
      <c r="AC46" s="227" t="str">
        <f>NOVA!B94</f>
        <v>3a3</v>
      </c>
      <c r="AD46" s="227" t="str">
        <f>NOVA!C94</f>
        <v>Discuss with counselor</v>
      </c>
      <c r="AE46" s="227"/>
      <c r="AF46" s="227" t="str">
        <f>IF(NOVA!G94&lt;&gt;"", NOVA!G94, "")</f>
        <v/>
      </c>
      <c r="AG46" s="228"/>
      <c r="AH46" s="227" t="str">
        <f>NOVA!B159</f>
        <v>3a2</v>
      </c>
      <c r="AI46" s="227" t="str">
        <f>NOVA!C159</f>
        <v>On Jupiter or Pluto</v>
      </c>
      <c r="AJ46" s="227"/>
      <c r="AK46" s="227" t="str">
        <f>IF(NOVA!G159&lt;&gt;"", NOVA!G159, "")</f>
        <v/>
      </c>
    </row>
    <row r="47" spans="1:37" ht="13.2" customHeight="1">
      <c r="D47" s="375"/>
      <c r="E47" s="31">
        <f>Achievements!$B54</f>
        <v>6</v>
      </c>
      <c r="F47" s="179" t="str">
        <f>Achievements!$C54</f>
        <v>Demonstrate healthy eating</v>
      </c>
      <c r="G47" s="31" t="str">
        <f>IF(Achievements!G54&lt;&gt;"","A","")</f>
        <v/>
      </c>
      <c r="I47" s="372"/>
      <c r="J47" s="178" t="str">
        <f>Electives!B56</f>
        <v>4b</v>
      </c>
      <c r="K47" s="36" t="str">
        <f>Electives!C56</f>
        <v>Write a famous person for an autograph</v>
      </c>
      <c r="L47" s="31" t="str">
        <f>IF(Electives!G56&lt;&gt;"","E","")</f>
        <v/>
      </c>
      <c r="N47" s="367"/>
      <c r="O47" s="178">
        <f>Electives!B124</f>
        <v>5</v>
      </c>
      <c r="P47" s="36" t="str">
        <f>Electives!C124</f>
        <v>Talk about sportsmanship</v>
      </c>
      <c r="Q47" s="31" t="str">
        <f>IF(Electives!G124&lt;&gt;"","E","")</f>
        <v/>
      </c>
      <c r="R47" s="228"/>
      <c r="S47" s="160" t="str">
        <f>'Shooting Sports'!B15</f>
        <v>S3</v>
      </c>
      <c r="T47" s="160" t="str">
        <f>'Shooting Sports'!C15</f>
        <v>Demonstrate/Explain range commands</v>
      </c>
      <c r="U47" s="160"/>
      <c r="V47" s="160" t="str">
        <f>IF('Shooting Sports'!G15&lt;&gt;"", 'Shooting Sports'!G15, "")</f>
        <v/>
      </c>
      <c r="W47" s="228"/>
      <c r="X47" s="227" t="str">
        <f>NOVA!B36</f>
        <v>3d</v>
      </c>
      <c r="Y47" s="227" t="str">
        <f>NOVA!C36</f>
        <v>Choose 2 habitats and complete activity</v>
      </c>
      <c r="Z47" s="227"/>
      <c r="AA47" s="227" t="str">
        <f>IF(NOVA!G36&lt;&gt;"", NOVA!G36, "")</f>
        <v/>
      </c>
      <c r="AB47" s="228"/>
      <c r="AC47" s="227" t="str">
        <f>NOVA!B95</f>
        <v>3b1</v>
      </c>
      <c r="AD47" s="227" t="str">
        <f>NOVA!C95</f>
        <v>Explain revolution, orbit and rotation</v>
      </c>
      <c r="AE47" s="227"/>
      <c r="AF47" s="227" t="str">
        <f>IF(NOVA!G95&lt;&gt;"", NOVA!G95, "")</f>
        <v/>
      </c>
      <c r="AG47" s="228"/>
      <c r="AH47" s="227" t="str">
        <f>NOVA!B160</f>
        <v>3a3</v>
      </c>
      <c r="AI47" s="227" t="str">
        <f>NOVA!C160</f>
        <v>On a planet of your choice</v>
      </c>
      <c r="AJ47" s="227"/>
      <c r="AK47" s="227" t="str">
        <f>IF(NOVA!G160&lt;&gt;"", NOVA!G160, "")</f>
        <v/>
      </c>
    </row>
    <row r="48" spans="1:37" ht="12.75" customHeight="1">
      <c r="I48" s="131"/>
      <c r="J48" s="174" t="str">
        <f>Electives!B58</f>
        <v>Cubs Who Care</v>
      </c>
      <c r="K48" s="29"/>
      <c r="N48" s="367"/>
      <c r="O48" s="178">
        <f>Electives!B125</f>
        <v>6</v>
      </c>
      <c r="P48" s="36" t="str">
        <f>Electives!C125</f>
        <v>Visit a sporting event</v>
      </c>
      <c r="Q48" s="31" t="str">
        <f>IF(Electives!G125&lt;&gt;"","E","")</f>
        <v/>
      </c>
      <c r="R48" s="228"/>
      <c r="S48" s="160" t="str">
        <f>'Shooting Sports'!B16</f>
        <v>S4</v>
      </c>
      <c r="T48" s="160" t="str">
        <f>'Shooting Sports'!C16</f>
        <v>5 facts about BB gun history</v>
      </c>
      <c r="U48" s="160"/>
      <c r="V48" s="160" t="str">
        <f>IF('Shooting Sports'!G16&lt;&gt;"", 'Shooting Sports'!G16, "")</f>
        <v/>
      </c>
      <c r="W48" s="228"/>
      <c r="X48" s="227" t="str">
        <f>NOVA!B37</f>
        <v>3d1</v>
      </c>
      <c r="Y48" s="227" t="str">
        <f>NOVA!C37</f>
        <v>Prairie</v>
      </c>
      <c r="Z48" s="227"/>
      <c r="AA48" s="227" t="str">
        <f>IF(NOVA!G37&lt;&gt;"", NOVA!G37, "")</f>
        <v/>
      </c>
      <c r="AB48" s="228"/>
      <c r="AC48" s="227" t="str">
        <f>NOVA!B96</f>
        <v>3b2</v>
      </c>
      <c r="AD48" s="227" t="str">
        <f>NOVA!C96</f>
        <v>Compare 3 planets to the Earth</v>
      </c>
      <c r="AE48" s="227"/>
      <c r="AF48" s="227" t="str">
        <f>IF(NOVA!G96&lt;&gt;"", NOVA!G96, "")</f>
        <v/>
      </c>
      <c r="AG48" s="228"/>
      <c r="AH48" s="227" t="str">
        <f>NOVA!B161</f>
        <v>3b</v>
      </c>
      <c r="AI48" s="227" t="str">
        <f>NOVA!C161</f>
        <v>Choose one and calculate its height</v>
      </c>
      <c r="AJ48" s="227"/>
      <c r="AK48" s="227" t="str">
        <f>IF(NOVA!G161&lt;&gt;"", NOVA!G161, "")</f>
        <v/>
      </c>
    </row>
    <row r="49" spans="5:37" ht="12.75" customHeight="1">
      <c r="E49" s="30"/>
      <c r="F49" s="45"/>
      <c r="G49" s="3"/>
      <c r="I49" s="378" t="str">
        <f>Electives!E58</f>
        <v>(do four)</v>
      </c>
      <c r="J49" s="219">
        <f>Electives!B59</f>
        <v>1</v>
      </c>
      <c r="K49" s="36" t="str">
        <f>Electives!C59</f>
        <v>Try using a wheelchair or crutches</v>
      </c>
      <c r="L49" s="31" t="str">
        <f>IF(Electives!G59&lt;&gt;"","E","")</f>
        <v/>
      </c>
      <c r="N49" s="368"/>
      <c r="O49" s="178">
        <f>Electives!B126</f>
        <v>7</v>
      </c>
      <c r="P49" s="36" t="str">
        <f>Electives!C126</f>
        <v>Make an obstacle course</v>
      </c>
      <c r="Q49" s="31" t="str">
        <f>IF(Electives!G126&lt;&gt;"","E","")</f>
        <v/>
      </c>
      <c r="R49" s="228"/>
      <c r="S49" s="3"/>
      <c r="T49" s="239" t="str">
        <f>'Shooting Sports'!C18</f>
        <v>Archery: Level 1</v>
      </c>
      <c r="U49" s="3"/>
      <c r="V49" s="3"/>
      <c r="W49" s="228"/>
      <c r="X49" s="227" t="str">
        <f>NOVA!B38</f>
        <v>3d2</v>
      </c>
      <c r="Y49" s="227" t="str">
        <f>NOVA!C38</f>
        <v>Temperate forest</v>
      </c>
      <c r="Z49" s="227"/>
      <c r="AA49" s="227" t="str">
        <f>IF(NOVA!G38&lt;&gt;"", NOVA!G38, "")</f>
        <v/>
      </c>
      <c r="AB49" s="228"/>
      <c r="AC49" s="227" t="str">
        <f>NOVA!B97</f>
        <v>3b3</v>
      </c>
      <c r="AD49" s="227" t="str">
        <f>NOVA!C97</f>
        <v>Discuss with counselor</v>
      </c>
      <c r="AE49" s="227"/>
      <c r="AF49" s="227" t="str">
        <f>IF(NOVA!G97&lt;&gt;"", NOVA!G97, "")</f>
        <v/>
      </c>
      <c r="AG49" s="228"/>
      <c r="AH49" s="227" t="str">
        <f>NOVA!B162</f>
        <v>3b1</v>
      </c>
      <c r="AI49" s="227" t="str">
        <f>NOVA!C162</f>
        <v>A tree</v>
      </c>
      <c r="AJ49" s="227"/>
      <c r="AK49" s="227" t="str">
        <f>IF(NOVA!G162&lt;&gt;"", NOVA!G162, "")</f>
        <v/>
      </c>
    </row>
    <row r="50" spans="5:37">
      <c r="E50" s="30"/>
      <c r="F50" s="3"/>
      <c r="G50" s="3"/>
      <c r="I50" s="378"/>
      <c r="J50" s="219">
        <f>Electives!B60</f>
        <v>2</v>
      </c>
      <c r="K50" s="36" t="str">
        <f>Electives!C60</f>
        <v>Learn about handicapped sports</v>
      </c>
      <c r="L50" s="31" t="str">
        <f>IF(Electives!G60&lt;&gt;"","E","")</f>
        <v/>
      </c>
      <c r="O50" s="174" t="str">
        <f>Electives!B128</f>
        <v>Spirit of the Water</v>
      </c>
      <c r="P50" s="29"/>
      <c r="R50" s="224"/>
      <c r="S50" s="160">
        <f>'Shooting Sports'!B19</f>
        <v>1</v>
      </c>
      <c r="T50" s="160" t="str">
        <f>'Shooting Sports'!C19</f>
        <v>Follow archery range rules and whistles</v>
      </c>
      <c r="U50" s="160"/>
      <c r="V50" s="160" t="str">
        <f>IF('Shooting Sports'!G19&lt;&gt;"", 'Shooting Sports'!G19, "")</f>
        <v/>
      </c>
      <c r="W50" s="224"/>
      <c r="X50" s="227" t="str">
        <f>NOVA!B39</f>
        <v>3d3</v>
      </c>
      <c r="Y50" s="227" t="str">
        <f>NOVA!C39</f>
        <v>Aquatic ecosystem</v>
      </c>
      <c r="Z50" s="227"/>
      <c r="AA50" s="227" t="str">
        <f>IF(NOVA!G39&lt;&gt;"", NOVA!G39, "")</f>
        <v/>
      </c>
      <c r="AB50" s="224"/>
      <c r="AC50" s="227" t="str">
        <f>NOVA!B98</f>
        <v>3c1</v>
      </c>
      <c r="AD50" s="227" t="str">
        <f>NOVA!C98</f>
        <v>Design a rover and tell what it collects</v>
      </c>
      <c r="AE50" s="227"/>
      <c r="AF50" s="227" t="str">
        <f>IF(NOVA!G98&lt;&gt;"", NOVA!G98, "")</f>
        <v/>
      </c>
      <c r="AG50" s="224"/>
      <c r="AH50" s="227" t="str">
        <f>NOVA!B163</f>
        <v>3b2</v>
      </c>
      <c r="AI50" s="227" t="str">
        <f>NOVA!C163</f>
        <v>Your house</v>
      </c>
      <c r="AJ50" s="227"/>
      <c r="AK50" s="227" t="str">
        <f>IF(NOVA!G163&lt;&gt;"", NOVA!G163, "")</f>
        <v/>
      </c>
    </row>
    <row r="51" spans="5:37" ht="13.2" customHeight="1">
      <c r="E51" s="30"/>
      <c r="F51" s="3"/>
      <c r="G51" s="3"/>
      <c r="I51" s="378"/>
      <c r="J51" s="219">
        <f>Electives!B61</f>
        <v>3</v>
      </c>
      <c r="K51" s="36" t="str">
        <f>Electives!C61</f>
        <v>Learn about "invisible" disabilities</v>
      </c>
      <c r="L51" s="31" t="str">
        <f>IF(Electives!G61&lt;&gt;"","E","")</f>
        <v/>
      </c>
      <c r="N51" s="378" t="str">
        <f>Electives!E128</f>
        <v>(do all)</v>
      </c>
      <c r="O51" s="178">
        <f>Electives!B129</f>
        <v>1</v>
      </c>
      <c r="P51" s="36" t="str">
        <f>Electives!C129</f>
        <v>Demonstrate how water can be polluted</v>
      </c>
      <c r="Q51" s="31" t="str">
        <f>IF(Electives!G129&lt;&gt;"","E","")</f>
        <v/>
      </c>
      <c r="R51" s="104"/>
      <c r="S51" s="160">
        <f>'Shooting Sports'!B20</f>
        <v>2</v>
      </c>
      <c r="T51" s="160" t="str">
        <f>'Shooting Sports'!C20</f>
        <v>Identify recurve and compound bow</v>
      </c>
      <c r="U51" s="160"/>
      <c r="V51" s="160" t="str">
        <f>IF('Shooting Sports'!G20&lt;&gt;"", 'Shooting Sports'!G20, "")</f>
        <v/>
      </c>
      <c r="W51" s="104"/>
      <c r="X51" s="227" t="str">
        <f>NOVA!B40</f>
        <v>3d4</v>
      </c>
      <c r="Y51" s="227" t="str">
        <f>NOVA!C40</f>
        <v>Temperate / Subtropical rain forest</v>
      </c>
      <c r="Z51" s="227"/>
      <c r="AA51" s="227" t="str">
        <f>IF(NOVA!G40&lt;&gt;"", NOVA!G40, "")</f>
        <v/>
      </c>
      <c r="AB51" s="104"/>
      <c r="AC51" s="227" t="str">
        <f>NOVA!B99</f>
        <v>3c2</v>
      </c>
      <c r="AD51" s="227" t="str">
        <f>NOVA!C99</f>
        <v>How would rover work</v>
      </c>
      <c r="AE51" s="227"/>
      <c r="AF51" s="227" t="str">
        <f>IF(NOVA!G99&lt;&gt;"", NOVA!G99, "")</f>
        <v/>
      </c>
      <c r="AG51" s="104"/>
      <c r="AH51" s="227" t="str">
        <f>NOVA!B164</f>
        <v>3b3</v>
      </c>
      <c r="AI51" s="227" t="str">
        <f>NOVA!C164</f>
        <v>A building of your choice</v>
      </c>
      <c r="AJ51" s="227"/>
      <c r="AK51" s="227" t="str">
        <f>IF(NOVA!G164&lt;&gt;"", NOVA!G164, "")</f>
        <v/>
      </c>
    </row>
    <row r="52" spans="5:37">
      <c r="E52" s="30"/>
      <c r="F52" s="3"/>
      <c r="G52" s="3"/>
      <c r="I52" s="378"/>
      <c r="J52" s="219">
        <f>Electives!B62</f>
        <v>4</v>
      </c>
      <c r="K52" s="36" t="str">
        <f>Electives!C62</f>
        <v>Do 3 of the following wearing gloves</v>
      </c>
      <c r="L52" s="31" t="str">
        <f>IF(Electives!G62&lt;&gt;"","E","")</f>
        <v/>
      </c>
      <c r="N52" s="378"/>
      <c r="O52" s="178">
        <f>Electives!B130</f>
        <v>2</v>
      </c>
      <c r="P52" s="36" t="str">
        <f>Electives!C130</f>
        <v>Help conserve water</v>
      </c>
      <c r="Q52" s="31" t="str">
        <f>IF(Electives!G130&lt;&gt;"","E","")</f>
        <v/>
      </c>
      <c r="R52" s="232"/>
      <c r="S52" s="160">
        <f>'Shooting Sports'!B21</f>
        <v>3</v>
      </c>
      <c r="T52" s="160" t="str">
        <f>'Shooting Sports'!C21</f>
        <v>Demonstrate arm/finger guards &amp; quiver</v>
      </c>
      <c r="U52" s="160"/>
      <c r="V52" s="160" t="str">
        <f>IF('Shooting Sports'!G21&lt;&gt;"", 'Shooting Sports'!G21, "")</f>
        <v/>
      </c>
      <c r="W52" s="232"/>
      <c r="X52" s="227" t="str">
        <f>NOVA!B41</f>
        <v>3d5</v>
      </c>
      <c r="Y52" s="227" t="str">
        <f>NOVA!C41</f>
        <v>Desert</v>
      </c>
      <c r="Z52" s="227"/>
      <c r="AA52" s="227" t="str">
        <f>IF(NOVA!G41&lt;&gt;"", NOVA!G41, "")</f>
        <v/>
      </c>
      <c r="AB52" s="232"/>
      <c r="AC52" s="227" t="str">
        <f>NOVA!B100</f>
        <v>3c3</v>
      </c>
      <c r="AD52" s="227" t="str">
        <f>NOVA!C100</f>
        <v>How would rover transmit data</v>
      </c>
      <c r="AE52" s="227"/>
      <c r="AF52" s="227" t="str">
        <f>IF(NOVA!G100&lt;&gt;"", NOVA!G100, "")</f>
        <v/>
      </c>
      <c r="AG52" s="232"/>
      <c r="AH52" s="227" t="str">
        <f>NOVA!B165</f>
        <v>3c</v>
      </c>
      <c r="AI52" s="227" t="str">
        <f>NOVA!C165</f>
        <v>Calculate the volume of air in your room</v>
      </c>
      <c r="AJ52" s="227"/>
      <c r="AK52" s="227" t="str">
        <f>IF(NOVA!G165&lt;&gt;"", NOVA!G165, "")</f>
        <v/>
      </c>
    </row>
    <row r="53" spans="5:37" ht="13.2" customHeight="1">
      <c r="E53" s="30"/>
      <c r="F53" s="3"/>
      <c r="G53" s="3"/>
      <c r="I53" s="378"/>
      <c r="J53" s="219" t="str">
        <f>Electives!B63</f>
        <v>4a</v>
      </c>
      <c r="K53" s="36" t="str">
        <f>Electives!C63</f>
        <v>Tie your shoes</v>
      </c>
      <c r="L53" s="31" t="str">
        <f>IF(Electives!G63&lt;&gt;"","E","")</f>
        <v/>
      </c>
      <c r="N53" s="378"/>
      <c r="O53" s="178">
        <f>Electives!B131</f>
        <v>3</v>
      </c>
      <c r="P53" s="36" t="str">
        <f>Electives!C131</f>
        <v>Explain why swimming is good exercise</v>
      </c>
      <c r="Q53" s="31" t="str">
        <f>IF(Electives!G131&lt;&gt;"","E","")</f>
        <v/>
      </c>
      <c r="R53" s="233"/>
      <c r="S53" s="160">
        <f>'Shooting Sports'!B22</f>
        <v>4</v>
      </c>
      <c r="T53" s="160" t="str">
        <f>'Shooting Sports'!C22</f>
        <v>Properly shoot a bow</v>
      </c>
      <c r="U53" s="160"/>
      <c r="V53" s="160" t="str">
        <f>IF('Shooting Sports'!G22&lt;&gt;"", 'Shooting Sports'!G22, "")</f>
        <v/>
      </c>
      <c r="W53" s="233"/>
      <c r="X53" s="227" t="str">
        <f>NOVA!B42</f>
        <v>3d6</v>
      </c>
      <c r="Y53" s="227" t="str">
        <f>NOVA!C42</f>
        <v>Polar ice</v>
      </c>
      <c r="Z53" s="227"/>
      <c r="AA53" s="227" t="str">
        <f>IF(NOVA!G42&lt;&gt;"", NOVA!G42, "")</f>
        <v/>
      </c>
      <c r="AB53" s="233"/>
      <c r="AC53" s="227" t="str">
        <f>NOVA!B101</f>
        <v>3c4</v>
      </c>
      <c r="AD53" s="227" t="str">
        <f>NOVA!C101</f>
        <v>Why rovers are needed</v>
      </c>
      <c r="AE53" s="227"/>
      <c r="AF53" s="227" t="str">
        <f>IF(NOVA!G101&lt;&gt;"", NOVA!G101, "")</f>
        <v/>
      </c>
      <c r="AG53" s="233"/>
      <c r="AH53" s="227" t="str">
        <f>NOVA!B166</f>
        <v>4a1</v>
      </c>
      <c r="AI53" s="227" t="str">
        <f>NOVA!C166</f>
        <v>Look up and discuss cryptography</v>
      </c>
      <c r="AJ53" s="227"/>
      <c r="AK53" s="227" t="str">
        <f>IF(NOVA!G166&lt;&gt;"", NOVA!G166, "")</f>
        <v/>
      </c>
    </row>
    <row r="54" spans="5:37">
      <c r="I54" s="378"/>
      <c r="J54" s="219" t="str">
        <f>Electives!B64</f>
        <v>4b</v>
      </c>
      <c r="K54" s="36" t="str">
        <f>Electives!C64</f>
        <v>Use a fork to pick up food</v>
      </c>
      <c r="L54" s="31" t="str">
        <f>IF(Electives!G64&lt;&gt;"","E","")</f>
        <v/>
      </c>
      <c r="N54" s="378"/>
      <c r="O54" s="178">
        <f>Electives!B132</f>
        <v>4</v>
      </c>
      <c r="P54" s="36" t="str">
        <f>Electives!C132</f>
        <v>Explain the water safety rules</v>
      </c>
      <c r="Q54" s="31" t="str">
        <f>IF(Electives!G132&lt;&gt;"","E","")</f>
        <v/>
      </c>
      <c r="R54" s="233"/>
      <c r="S54" s="160">
        <f>'Shooting Sports'!B23</f>
        <v>5</v>
      </c>
      <c r="T54" s="160" t="str">
        <f>'Shooting Sports'!C23</f>
        <v>Safely retrieve arrows</v>
      </c>
      <c r="U54" s="160"/>
      <c r="V54" s="160" t="str">
        <f>IF('Shooting Sports'!G23&lt;&gt;"", 'Shooting Sports'!G23, "")</f>
        <v/>
      </c>
      <c r="W54" s="233"/>
      <c r="X54" s="227" t="str">
        <f>NOVA!B43</f>
        <v>3d7</v>
      </c>
      <c r="Y54" s="227" t="str">
        <f>NOVA!C43</f>
        <v>Tide pools</v>
      </c>
      <c r="Z54" s="227"/>
      <c r="AA54" s="227" t="str">
        <f>IF(NOVA!G43&lt;&gt;"", NOVA!G43, "")</f>
        <v/>
      </c>
      <c r="AB54" s="233"/>
      <c r="AC54" s="227" t="str">
        <f>NOVA!B102</f>
        <v>3d1</v>
      </c>
      <c r="AD54" s="227" t="str">
        <f>NOVA!C102</f>
        <v>Design a space colony</v>
      </c>
      <c r="AE54" s="227"/>
      <c r="AF54" s="227" t="str">
        <f>IF(NOVA!G102&lt;&gt;"", NOVA!G102, "")</f>
        <v/>
      </c>
      <c r="AG54" s="233"/>
      <c r="AH54" s="227" t="str">
        <f>NOVA!B167</f>
        <v>4a2</v>
      </c>
      <c r="AI54" s="227" t="str">
        <f>NOVA!C167</f>
        <v>Discuss 3 ways codes are made</v>
      </c>
      <c r="AJ54" s="227"/>
      <c r="AK54" s="227" t="str">
        <f>IF(NOVA!G167&lt;&gt;"", NOVA!G167, "")</f>
        <v/>
      </c>
    </row>
    <row r="55" spans="5:37">
      <c r="I55" s="378"/>
      <c r="J55" s="219" t="str">
        <f>Electives!B65</f>
        <v>4c</v>
      </c>
      <c r="K55" s="36" t="str">
        <f>Electives!C65</f>
        <v>Play a card game</v>
      </c>
      <c r="L55" s="31" t="str">
        <f>IF(Electives!G65&lt;&gt;"","E","")</f>
        <v/>
      </c>
      <c r="N55" s="378"/>
      <c r="O55" s="178">
        <f>Electives!B133</f>
        <v>5</v>
      </c>
      <c r="P55" s="36" t="str">
        <f>Electives!C133</f>
        <v>Jump into a pool and swim 25 feet</v>
      </c>
      <c r="Q55" s="31" t="str">
        <f>IF(Electives!G133&lt;&gt;"","E","")</f>
        <v/>
      </c>
      <c r="R55" s="233"/>
      <c r="S55" s="3"/>
      <c r="T55" s="239" t="str">
        <f>'Shooting Sports'!C25</f>
        <v>Archery: Level 2</v>
      </c>
      <c r="U55" s="3"/>
      <c r="V55" s="3"/>
      <c r="W55" s="233"/>
      <c r="X55" s="227">
        <f>NOVA!B44</f>
        <v>4</v>
      </c>
      <c r="Y55" s="227" t="str">
        <f>NOVA!C44</f>
        <v>Do A or B</v>
      </c>
      <c r="Z55" s="227"/>
      <c r="AA55" s="227" t="str">
        <f>IF(NOVA!G44&lt;&gt;"", NOVA!G44, "")</f>
        <v/>
      </c>
      <c r="AB55" s="233"/>
      <c r="AC55" s="238" t="str">
        <f>NOVA!B103</f>
        <v>3d2</v>
      </c>
      <c r="AD55" s="227" t="str">
        <f>NOVA!C103</f>
        <v>Discuss survival needs</v>
      </c>
      <c r="AE55" s="227"/>
      <c r="AF55" s="227" t="str">
        <f>IF(NOVA!G103&lt;&gt;"", NOVA!G103, "")</f>
        <v/>
      </c>
      <c r="AG55" s="233"/>
      <c r="AH55" s="227" t="str">
        <f>NOVA!B168</f>
        <v>4a3</v>
      </c>
      <c r="AI55" s="227" t="str">
        <f>NOVA!C168</f>
        <v>Discuss how codes relate to math</v>
      </c>
      <c r="AJ55" s="227"/>
      <c r="AK55" s="227" t="str">
        <f>IF(NOVA!G168&lt;&gt;"", NOVA!G168, "")</f>
        <v/>
      </c>
    </row>
    <row r="56" spans="5:37" ht="13.2" customHeight="1">
      <c r="I56" s="378"/>
      <c r="J56" s="219" t="str">
        <f>Electives!B66</f>
        <v>4d</v>
      </c>
      <c r="K56" s="36" t="str">
        <f>Electives!C66</f>
        <v>Play a video game</v>
      </c>
      <c r="L56" s="31" t="str">
        <f>IF(Electives!G66&lt;&gt;"","E","")</f>
        <v/>
      </c>
      <c r="O56"/>
      <c r="R56" s="233"/>
      <c r="S56" s="160">
        <f>'Shooting Sports'!B26</f>
        <v>1</v>
      </c>
      <c r="T56" s="160" t="str">
        <f>'Shooting Sports'!C26</f>
        <v>Earn the Level 1 Emblem for Archery</v>
      </c>
      <c r="U56" s="160"/>
      <c r="V56" s="160" t="str">
        <f>IF('Shooting Sports'!G26&lt;&gt;"", 'Shooting Sports'!G26, "")</f>
        <v/>
      </c>
      <c r="W56" s="233"/>
      <c r="X56" s="227" t="str">
        <f>NOVA!B45</f>
        <v>4a</v>
      </c>
      <c r="Y56" s="227" t="str">
        <f>NOVA!C45</f>
        <v>Visit a place where earth science is done</v>
      </c>
      <c r="Z56" s="227"/>
      <c r="AA56" s="227" t="str">
        <f>IF(NOVA!G45&lt;&gt;"", NOVA!G45, "")</f>
        <v/>
      </c>
      <c r="AB56" s="233"/>
      <c r="AC56" s="227" t="str">
        <f>NOVA!B104</f>
        <v>3e</v>
      </c>
      <c r="AD56" s="227" t="str">
        <f>NOVA!C104</f>
        <v>Map an asteroid</v>
      </c>
      <c r="AE56" s="227"/>
      <c r="AF56" s="227" t="str">
        <f>IF(NOVA!G104&lt;&gt;"", NOVA!G104, "")</f>
        <v/>
      </c>
      <c r="AG56" s="233"/>
      <c r="AH56" s="227" t="str">
        <f>NOVA!B169</f>
        <v>4b1</v>
      </c>
      <c r="AI56" s="227" t="str">
        <f>NOVA!C169</f>
        <v>Design a code and write a message</v>
      </c>
      <c r="AJ56" s="227"/>
      <c r="AK56" s="227" t="str">
        <f>IF(NOVA!G169&lt;&gt;"", NOVA!G169, "")</f>
        <v/>
      </c>
    </row>
    <row r="57" spans="5:37" ht="12.75" customHeight="1">
      <c r="I57" s="378"/>
      <c r="J57" s="219" t="str">
        <f>Electives!B67</f>
        <v>4e</v>
      </c>
      <c r="K57" s="36" t="str">
        <f>Electives!C67</f>
        <v>Play a board game</v>
      </c>
      <c r="L57" s="31" t="str">
        <f>IF(Electives!G67&lt;&gt;"","E","")</f>
        <v/>
      </c>
      <c r="N57" s="131"/>
      <c r="R57" s="233"/>
      <c r="S57" s="160" t="str">
        <f>'Shooting Sports'!B27</f>
        <v>S1</v>
      </c>
      <c r="T57" s="160" t="str">
        <f>'Shooting Sports'!C27</f>
        <v>Identify 3 arrow and 4 bow parts</v>
      </c>
      <c r="U57" s="160"/>
      <c r="V57" s="160" t="str">
        <f>IF('Shooting Sports'!G27&lt;&gt;"", 'Shooting Sports'!G27, "")</f>
        <v/>
      </c>
      <c r="W57" s="233"/>
      <c r="X57" s="227" t="str">
        <f>NOVA!B46</f>
        <v>4a1</v>
      </c>
      <c r="Y57" s="227" t="str">
        <f>NOVA!C46</f>
        <v>Talk with someone how science is used</v>
      </c>
      <c r="Z57" s="227"/>
      <c r="AA57" s="227" t="str">
        <f>IF(NOVA!G46&lt;&gt;"", NOVA!G46, "")</f>
        <v/>
      </c>
      <c r="AB57" s="233"/>
      <c r="AC57" s="227" t="str">
        <f>NOVA!B105</f>
        <v>3f1</v>
      </c>
      <c r="AD57" s="227" t="str">
        <f>NOVA!C105</f>
        <v>Model solar and lunar eclipse</v>
      </c>
      <c r="AE57" s="227"/>
      <c r="AF57" s="227" t="str">
        <f>IF(NOVA!G105&lt;&gt;"", NOVA!G105, "")</f>
        <v/>
      </c>
      <c r="AG57" s="233"/>
      <c r="AH57" s="227" t="str">
        <f>NOVA!B170</f>
        <v>4b2</v>
      </c>
      <c r="AI57" s="227" t="str">
        <f>NOVA!C170</f>
        <v>Share your code with your counselor</v>
      </c>
      <c r="AJ57" s="227"/>
      <c r="AK57" s="227" t="str">
        <f>IF(NOVA!G170&lt;&gt;"", NOVA!G170, "")</f>
        <v/>
      </c>
    </row>
    <row r="58" spans="5:37" ht="12.75" customHeight="1">
      <c r="E58"/>
      <c r="I58" s="378"/>
      <c r="J58" s="219" t="str">
        <f>Electives!B68</f>
        <v>4f</v>
      </c>
      <c r="K58" s="36" t="str">
        <f>Electives!C68</f>
        <v>Blow bubbles</v>
      </c>
      <c r="L58" s="31" t="str">
        <f>IF(Electives!G68&lt;&gt;"","E","")</f>
        <v/>
      </c>
      <c r="R58" s="233"/>
      <c r="S58" s="160" t="str">
        <f>'Shooting Sports'!B28</f>
        <v>S2</v>
      </c>
      <c r="T58" s="160" t="str">
        <f>'Shooting Sports'!C28</f>
        <v>Loose 5 arrows in 2 volleys</v>
      </c>
      <c r="U58" s="160"/>
      <c r="V58" s="160" t="str">
        <f>IF('Shooting Sports'!G28&lt;&gt;"", 'Shooting Sports'!G28, "")</f>
        <v/>
      </c>
      <c r="W58" s="233"/>
      <c r="X58" s="227" t="str">
        <f>NOVA!B47</f>
        <v>4a2</v>
      </c>
      <c r="Y58" s="227" t="str">
        <f>NOVA!C47</f>
        <v>Discuss with counselor your visit</v>
      </c>
      <c r="Z58" s="227"/>
      <c r="AA58" s="227" t="str">
        <f>IF(NOVA!G47&lt;&gt;"", NOVA!G47, "")</f>
        <v/>
      </c>
      <c r="AB58" s="233"/>
      <c r="AC58" s="227" t="str">
        <f>NOVA!B106</f>
        <v>3f2</v>
      </c>
      <c r="AD58" s="227" t="str">
        <f>NOVA!C106</f>
        <v>Use your model to discuss</v>
      </c>
      <c r="AE58" s="227"/>
      <c r="AF58" s="227" t="str">
        <f>IF(NOVA!G106&lt;&gt;"", NOVA!G106, "")</f>
        <v/>
      </c>
      <c r="AG58" s="233"/>
      <c r="AH58" s="227">
        <f>NOVA!B171</f>
        <v>5</v>
      </c>
      <c r="AI58" s="227" t="str">
        <f>NOVA!C171</f>
        <v>Discuss how math affects your life</v>
      </c>
      <c r="AJ58" s="227"/>
      <c r="AK58" s="227" t="str">
        <f>IF(NOVA!G171&lt;&gt;"", NOVA!G171, "")</f>
        <v/>
      </c>
    </row>
    <row r="59" spans="5:37">
      <c r="I59" s="378"/>
      <c r="J59" s="219">
        <f>Electives!B69</f>
        <v>5</v>
      </c>
      <c r="K59" s="36" t="str">
        <f>Electives!C69</f>
        <v>Paint a picture with and without sight</v>
      </c>
      <c r="L59" s="31" t="str">
        <f>IF(Electives!G69&lt;&gt;"","E","")</f>
        <v/>
      </c>
      <c r="R59" s="234"/>
      <c r="S59" s="160" t="str">
        <f>'Shooting Sports'!B29</f>
        <v>S3</v>
      </c>
      <c r="T59" s="160" t="str">
        <f>'Shooting Sports'!C29</f>
        <v>Demonstrate/Explain range commands</v>
      </c>
      <c r="U59" s="160"/>
      <c r="V59" s="160" t="str">
        <f>IF('Shooting Sports'!G29&lt;&gt;"", 'Shooting Sports'!G29, "")</f>
        <v/>
      </c>
      <c r="W59" s="234"/>
      <c r="X59" s="227" t="str">
        <f>NOVA!B48</f>
        <v>4b</v>
      </c>
      <c r="Y59" s="227" t="str">
        <f>NOVA!C48</f>
        <v>Explore a career with earth science</v>
      </c>
      <c r="Z59" s="227"/>
      <c r="AA59" s="227" t="str">
        <f>IF(NOVA!G48&lt;&gt;"", NOVA!G48, "")</f>
        <v/>
      </c>
      <c r="AB59" s="234"/>
      <c r="AC59" s="227">
        <f>NOVA!B107</f>
        <v>4</v>
      </c>
      <c r="AD59" s="227" t="str">
        <f>NOVA!C107</f>
        <v>Do A or B</v>
      </c>
      <c r="AE59" s="227"/>
      <c r="AF59" s="227" t="str">
        <f>IF(NOVA!G107&lt;&gt;"", NOVA!G107, "")</f>
        <v/>
      </c>
      <c r="AG59" s="234"/>
    </row>
    <row r="60" spans="5:37">
      <c r="I60" s="378"/>
      <c r="J60" s="219">
        <f>Electives!B70</f>
        <v>6</v>
      </c>
      <c r="K60" s="36" t="str">
        <f>Electives!C70</f>
        <v>Sign a simple sentence</v>
      </c>
      <c r="L60" s="31" t="str">
        <f>IF(Electives!G70&lt;&gt;"","E","")</f>
        <v/>
      </c>
      <c r="R60" s="177"/>
      <c r="S60" s="160" t="str">
        <f>'Shooting Sports'!B30</f>
        <v>S4</v>
      </c>
      <c r="T60" s="160" t="str">
        <f>'Shooting Sports'!C30</f>
        <v>5 facts about archery in history/lit</v>
      </c>
      <c r="U60" s="160"/>
      <c r="V60" s="160" t="str">
        <f>IF('Shooting Sports'!G30&lt;&gt;"", 'Shooting Sports'!G30, "")</f>
        <v/>
      </c>
      <c r="W60" s="177"/>
      <c r="AB60" s="177"/>
      <c r="AC60" s="227" t="str">
        <f>NOVA!B108</f>
        <v>4a</v>
      </c>
      <c r="AD60" s="227" t="str">
        <f>NOVA!C108</f>
        <v>Visit a place with space science</v>
      </c>
      <c r="AE60" s="227"/>
      <c r="AF60" s="227" t="str">
        <f>IF(NOVA!G108&lt;&gt;"", NOVA!G108, "")</f>
        <v/>
      </c>
      <c r="AG60" s="177"/>
    </row>
    <row r="61" spans="5:37">
      <c r="I61" s="378"/>
      <c r="J61" s="219">
        <f>Electives!B71</f>
        <v>7</v>
      </c>
      <c r="K61" s="36" t="str">
        <f>Electives!C71</f>
        <v>Learn about a famous person with a disability</v>
      </c>
      <c r="L61" s="31" t="str">
        <f>IF(Electives!G71&lt;&gt;"","E","")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IF(NOVA!G109&lt;&gt;"", NOVA!G109, "")</f>
        <v/>
      </c>
      <c r="AG61" s="233"/>
    </row>
    <row r="62" spans="5:37" ht="13.2" customHeight="1">
      <c r="I62" s="378"/>
      <c r="J62" s="219">
        <f>Electives!B72</f>
        <v>8</v>
      </c>
      <c r="K62" s="36" t="str">
        <f>Electives!C72</f>
        <v>Attend an event for disabled people</v>
      </c>
      <c r="L62" s="31" t="str">
        <f>IF(Electives!G72&lt;&gt;"","E","")</f>
        <v/>
      </c>
      <c r="O62"/>
      <c r="R62" s="235"/>
      <c r="S62" s="160">
        <f>'Shooting Sports'!B33</f>
        <v>1</v>
      </c>
      <c r="T62" s="160" t="str">
        <f>'Shooting Sports'!C33</f>
        <v>Demonstrate good shooting techniques</v>
      </c>
      <c r="U62" s="160"/>
      <c r="V62" s="160" t="str">
        <f>IF('Shooting Sports'!G33&lt;&gt;"", 'Shooting Sports'!G33, "")</f>
        <v/>
      </c>
      <c r="W62" s="235"/>
      <c r="AB62" s="235"/>
      <c r="AC62" s="227" t="str">
        <f>NOVA!B110</f>
        <v>4a2</v>
      </c>
      <c r="AD62" s="227" t="str">
        <f>NOVA!C110</f>
        <v>Discuss with counselor</v>
      </c>
      <c r="AE62" s="227"/>
      <c r="AF62" s="227" t="str">
        <f>IF(NOVA!G110&lt;&gt;"", NOVA!G110, "")</f>
        <v/>
      </c>
      <c r="AG62" s="235"/>
    </row>
    <row r="63" spans="5:37" ht="12.75" customHeight="1">
      <c r="E63"/>
      <c r="I63" s="218"/>
      <c r="J63"/>
      <c r="L63" s="175"/>
      <c r="O63"/>
      <c r="R63" s="233"/>
      <c r="S63" s="160">
        <f>'Shooting Sports'!B34</f>
        <v>2</v>
      </c>
      <c r="T63" s="160" t="str">
        <f>'Shooting Sports'!C34</f>
        <v>Explain parts of slingshot</v>
      </c>
      <c r="U63" s="160"/>
      <c r="V63" s="160" t="str">
        <f>IF('Shooting Sports'!G34&lt;&gt;"", 'Shooting Sports'!G34, "")</f>
        <v/>
      </c>
      <c r="W63" s="233"/>
      <c r="AB63" s="233"/>
      <c r="AC63" s="227" t="str">
        <f>NOVA!B111</f>
        <v>4b</v>
      </c>
      <c r="AD63" s="227" t="str">
        <f>NOVA!C111</f>
        <v>Explore a career with space science</v>
      </c>
      <c r="AE63" s="227"/>
      <c r="AF63" s="227" t="str">
        <f>IF(NOVA!G111&lt;&gt;"", NOVA!G111, "")</f>
        <v/>
      </c>
      <c r="AG63" s="233"/>
    </row>
    <row r="64" spans="5:37" ht="12.75" customHeight="1">
      <c r="E64"/>
      <c r="J64"/>
      <c r="L64" s="175"/>
      <c r="O64"/>
      <c r="R64" s="233"/>
      <c r="S64" s="160">
        <f>'Shooting Sports'!B35</f>
        <v>3</v>
      </c>
      <c r="T64" s="160" t="str">
        <f>'Shooting Sports'!C35</f>
        <v>Explain types of ammo</v>
      </c>
      <c r="U64" s="160"/>
      <c r="V64" s="160" t="str">
        <f>IF('Shooting Sports'!G35&lt;&gt;"", 'Shooting Sports'!G35, "")</f>
        <v/>
      </c>
      <c r="W64" s="233"/>
      <c r="AB64" s="233"/>
      <c r="AC64" s="227">
        <f>NOVA!B112</f>
        <v>5</v>
      </c>
      <c r="AD64" s="227" t="str">
        <f>NOVA!C112</f>
        <v>Discuss your findings with counselor</v>
      </c>
      <c r="AE64" s="227"/>
      <c r="AF64" s="227" t="str">
        <f>IF(NOVA!G112&lt;&gt;"", NOVA!G112, "")</f>
        <v/>
      </c>
      <c r="AG64" s="233"/>
    </row>
    <row r="65" spans="5:33">
      <c r="E65"/>
      <c r="J65"/>
      <c r="O65"/>
      <c r="R65" s="233"/>
      <c r="S65" s="160">
        <f>'Shooting Sports'!B36</f>
        <v>4</v>
      </c>
      <c r="T65" s="160" t="str">
        <f>'Shooting Sports'!C36</f>
        <v>Explain types of targets</v>
      </c>
      <c r="U65" s="160"/>
      <c r="V65" s="160" t="str">
        <f>IF('Shooting Sports'!G36&lt;&gt;"", 'Shooting Sports'!G36,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Sports'!G39&lt;&gt;"", 'Shooting Sports'!G39, "")</f>
        <v/>
      </c>
      <c r="W67" s="233"/>
      <c r="AB67" s="233"/>
      <c r="AG67" s="233"/>
    </row>
    <row r="68" spans="5:33">
      <c r="O68"/>
      <c r="R68" s="233"/>
      <c r="S68" s="160" t="str">
        <f>'Shooting Sports'!B40</f>
        <v>S1</v>
      </c>
      <c r="T68" s="160" t="str">
        <f>'Shooting Sports'!C40</f>
        <v>Fire 5 shots in 2 volleys at a target</v>
      </c>
      <c r="U68" s="160"/>
      <c r="V68" s="160" t="str">
        <f>IF('Shooting Sports'!G40&lt;&gt;"", 'Shooting Sports'!G40, "")</f>
        <v/>
      </c>
      <c r="W68" s="233"/>
      <c r="AB68" s="233"/>
      <c r="AG68" s="233"/>
    </row>
    <row r="69" spans="5:33">
      <c r="O69"/>
      <c r="R69" s="233"/>
      <c r="S69" s="160" t="str">
        <f>'Shooting Sports'!B41</f>
        <v>S2</v>
      </c>
      <c r="T69" s="160" t="str">
        <f>'Shooting Sports'!C41</f>
        <v>Demonstrate/Explain range commands</v>
      </c>
      <c r="U69" s="160"/>
      <c r="V69" s="160" t="str">
        <f>IF('Shooting Sports'!G41&lt;&gt;"", 'Shooting Sports'!G41, "")</f>
        <v/>
      </c>
      <c r="W69" s="233"/>
      <c r="AB69" s="233"/>
      <c r="AG69" s="233"/>
    </row>
    <row r="70" spans="5:33" ht="13.2" customHeight="1">
      <c r="O70"/>
      <c r="S70" s="160" t="str">
        <f>'Shooting Sports'!B42</f>
        <v>S3</v>
      </c>
      <c r="T70" s="160" t="str">
        <f>'Shooting Sports'!C42</f>
        <v>Shoot with your off hand</v>
      </c>
      <c r="U70" s="160"/>
      <c r="V70" s="160" t="str">
        <f>IF('Shooting Sports'!G42&lt;&gt;"", 'Shooting Sports'!G42,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YDUO0oHsYhZ2bspRa6tXBmJB8eL4KZOHC0BdrPLrLqi7ZA7mO2z2765rRjuhih2+CfvnaGItl1Ca9Ng/yVRPfA==" saltValue="RZa8DZvEd6Bk52T5xEcrzw=="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4</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Bobcat!H13</f>
        <v/>
      </c>
      <c r="D4" s="373" t="str">
        <f>Achievements!E5</f>
        <v>(do 1-4 and one other)</v>
      </c>
      <c r="E4" s="31">
        <f>Achievements!$B6</f>
        <v>1</v>
      </c>
      <c r="F4" s="179" t="str">
        <f>Achievements!$C6</f>
        <v>Attend a pack or family campout</v>
      </c>
      <c r="G4" s="32" t="str">
        <f>IF(Achievements!H6&lt;&gt;"","A","")</f>
        <v/>
      </c>
      <c r="I4" s="366" t="str">
        <f>Electives!E6</f>
        <v>(do 1-4 and one of 5-7)</v>
      </c>
      <c r="J4" s="178">
        <f>Electives!B7</f>
        <v>1</v>
      </c>
      <c r="K4" s="36" t="str">
        <f>Electives!C7</f>
        <v>ID parts of a coin</v>
      </c>
      <c r="L4" s="31" t="str">
        <f>IF(Electives!H7&lt;&gt;"","E","")</f>
        <v/>
      </c>
      <c r="N4" s="378" t="str">
        <f>Electives!E74</f>
        <v>(do all, only one of 3)</v>
      </c>
      <c r="O4" s="178">
        <f>Electives!B75</f>
        <v>1</v>
      </c>
      <c r="P4" s="36" t="str">
        <f>Electives!C75</f>
        <v>Play a game of dinosaur knowledge</v>
      </c>
      <c r="Q4" s="31" t="str">
        <f>IF(Electives!H75&lt;&gt;"","E","")</f>
        <v/>
      </c>
      <c r="R4" s="221"/>
      <c r="S4" s="226">
        <f>'Cub Awards'!B6</f>
        <v>1</v>
      </c>
      <c r="T4" s="364" t="str">
        <f>'Cub Awards'!C6</f>
        <v>Create a checklist to keep home safe</v>
      </c>
      <c r="U4" s="364"/>
      <c r="V4" s="226" t="str">
        <f>IF('Cub Awards'!H6&lt;&gt;"", 'Cub Awards'!H6, "")</f>
        <v/>
      </c>
      <c r="W4" s="221"/>
      <c r="X4" s="227" t="str">
        <f>NOVA!B174</f>
        <v>1a</v>
      </c>
      <c r="Y4" s="227" t="str">
        <f>NOVA!C174</f>
        <v>Complete the Air of the Wolf adventure</v>
      </c>
      <c r="Z4" s="227"/>
      <c r="AA4" s="227" t="str">
        <f>IF(NOVA!H174&lt;&gt;"", NOVA!H174, "")</f>
        <v/>
      </c>
      <c r="AB4" s="221"/>
      <c r="AC4" s="227" t="str">
        <f>NOVA!B51</f>
        <v>1a</v>
      </c>
      <c r="AD4" s="227" t="str">
        <f>NOVA!C51</f>
        <v>Read or watch 1 hour of wildlife content</v>
      </c>
      <c r="AE4" s="227"/>
      <c r="AF4" s="227" t="str">
        <f>IF(NOVA!H51&lt;&gt;"", NOVA!H51, "")</f>
        <v/>
      </c>
      <c r="AG4" s="221"/>
      <c r="AH4" s="227" t="str">
        <f>NOVA!B115</f>
        <v>1a</v>
      </c>
      <c r="AI4" s="227" t="str">
        <f>NOVA!C115</f>
        <v>Read or watch 1 hour of tech content</v>
      </c>
      <c r="AJ4" s="227"/>
      <c r="AK4" s="227" t="str">
        <f>IF(NOVA!H115&lt;&gt;"", NOVA!H115,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IF(Achievements!H7&lt;&gt;"","A","")</f>
        <v/>
      </c>
      <c r="I5" s="367"/>
      <c r="J5" s="178">
        <f>Electives!B8</f>
        <v>2</v>
      </c>
      <c r="K5" s="36" t="str">
        <f>Electives!C8</f>
        <v>Find and tell about the mintmarks</v>
      </c>
      <c r="L5" s="31" t="str">
        <f>IF(Electives!H8&lt;&gt;"","E","")</f>
        <v/>
      </c>
      <c r="N5" s="378"/>
      <c r="O5" s="178">
        <f>Electives!B76</f>
        <v>2</v>
      </c>
      <c r="P5" s="36" t="str">
        <f>Electives!C76</f>
        <v>Create an imaginary dinosaur</v>
      </c>
      <c r="Q5" s="31" t="str">
        <f>IF(Electives!H76&lt;&gt;"","E","")</f>
        <v/>
      </c>
      <c r="R5" s="224"/>
      <c r="S5" s="226">
        <f>'Cub Awards'!B7</f>
        <v>2</v>
      </c>
      <c r="T5" s="364" t="str">
        <f>'Cub Awards'!C7</f>
        <v>Discuss emergency plan with family</v>
      </c>
      <c r="U5" s="364"/>
      <c r="V5" s="226" t="str">
        <f>IF('Cub Awards'!H7&lt;&gt;"", 'Cub Awards'!H7, "")</f>
        <v/>
      </c>
      <c r="W5" s="224"/>
      <c r="X5" s="227" t="str">
        <f>NOVA!B175</f>
        <v>1b</v>
      </c>
      <c r="Y5" s="227" t="str">
        <f>NOVA!C175</f>
        <v>Complete the Code of the Wolf adventure</v>
      </c>
      <c r="Z5" s="227"/>
      <c r="AA5" s="227" t="str">
        <f>IF(NOVA!H175&lt;&gt;"", NOVA!H175, "")</f>
        <v xml:space="preserve"> </v>
      </c>
      <c r="AB5" s="224"/>
      <c r="AC5" s="227" t="str">
        <f>NOVA!B52</f>
        <v>1b</v>
      </c>
      <c r="AD5" s="227" t="str">
        <f>NOVA!C52</f>
        <v>List at least two questions or ideas</v>
      </c>
      <c r="AE5" s="227"/>
      <c r="AF5" s="227" t="str">
        <f>IF(NOVA!H52&lt;&gt;"", NOVA!H52, "")</f>
        <v/>
      </c>
      <c r="AG5" s="224"/>
      <c r="AH5" s="227" t="str">
        <f>NOVA!B116</f>
        <v>1b</v>
      </c>
      <c r="AI5" s="227" t="str">
        <f>NOVA!C116</f>
        <v>List at least two questions or ideas</v>
      </c>
      <c r="AJ5" s="227"/>
      <c r="AK5" s="227" t="str">
        <f>IF(NOVA!H116&lt;&gt;"", NOVA!H116, "")</f>
        <v/>
      </c>
    </row>
    <row r="6" spans="1:37">
      <c r="A6" s="39" t="s">
        <v>271</v>
      </c>
      <c r="B6" s="48" t="str">
        <f>IF(COUNTIF(B11:B16,"C")&gt;0,COUNTIF(B11:B16,"C")," ")</f>
        <v xml:space="preserve"> </v>
      </c>
      <c r="D6" s="374"/>
      <c r="E6" s="31" t="str">
        <f>Achievements!$B8</f>
        <v>3a</v>
      </c>
      <c r="F6" s="179" t="str">
        <f>Achievements!$C8</f>
        <v>Recite Outdoor Code</v>
      </c>
      <c r="G6" s="32" t="str">
        <f>IF(Achievements!H8&lt;&gt;"","A","")</f>
        <v/>
      </c>
      <c r="I6" s="367"/>
      <c r="J6" s="178">
        <f>Electives!B9</f>
        <v>3</v>
      </c>
      <c r="K6" s="36" t="str">
        <f>Electives!C9</f>
        <v>Make a rubbing of a coin</v>
      </c>
      <c r="L6" s="31" t="str">
        <f>IF(Electives!H9&lt;&gt;"","E","")</f>
        <v/>
      </c>
      <c r="N6" s="378"/>
      <c r="O6" s="178" t="str">
        <f>Electives!B77</f>
        <v>3a</v>
      </c>
      <c r="P6" s="36" t="str">
        <f>Electives!C77</f>
        <v>Make a fossil cast</v>
      </c>
      <c r="Q6" s="31" t="str">
        <f>IF(Electives!H77&lt;&gt;"","E","")</f>
        <v/>
      </c>
      <c r="R6" s="228"/>
      <c r="S6" s="226">
        <f>'Cub Awards'!B8</f>
        <v>3</v>
      </c>
      <c r="T6" s="364" t="str">
        <f>'Cub Awards'!C8</f>
        <v>Create/plan/practice summoning help</v>
      </c>
      <c r="U6" s="364"/>
      <c r="V6" s="226" t="str">
        <f>IF('Cub Awards'!H8&lt;&gt;"", 'Cub Awards'!H8, "")</f>
        <v/>
      </c>
      <c r="W6" s="228"/>
      <c r="X6" s="227">
        <f>NOVA!B176</f>
        <v>2</v>
      </c>
      <c r="Y6" s="227" t="str">
        <f>NOVA!C176</f>
        <v>Complete Call of the Wild adventure</v>
      </c>
      <c r="Z6" s="227"/>
      <c r="AA6" s="227" t="str">
        <f>IF(NOVA!H176&lt;&gt;"", NOVA!H176, "")</f>
        <v/>
      </c>
      <c r="AB6" s="228"/>
      <c r="AC6" s="227" t="str">
        <f>NOVA!B53</f>
        <v>1c</v>
      </c>
      <c r="AD6" s="227" t="str">
        <f>NOVA!C53</f>
        <v>Discuss two with your counselor</v>
      </c>
      <c r="AE6" s="227"/>
      <c r="AF6" s="227" t="str">
        <f>IF(NOVA!H53&lt;&gt;"", NOVA!H53, "")</f>
        <v/>
      </c>
      <c r="AG6" s="228"/>
      <c r="AH6" s="227" t="str">
        <f>NOVA!B117</f>
        <v>1c</v>
      </c>
      <c r="AI6" s="227" t="str">
        <f>NOVA!C117</f>
        <v>Discuss two with your counselor</v>
      </c>
      <c r="AJ6" s="227"/>
      <c r="AK6" s="227" t="str">
        <f>IF(NOVA!H117&lt;&gt;"", NOVA!H117,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IF(Achievements!H9&lt;&gt;"","A","")</f>
        <v/>
      </c>
      <c r="I7" s="367"/>
      <c r="J7" s="178">
        <f>Electives!B10</f>
        <v>4</v>
      </c>
      <c r="K7" s="36" t="str">
        <f>Electives!C10</f>
        <v>Play a game with coin math</v>
      </c>
      <c r="L7" s="31" t="str">
        <f>IF(Electives!H10&lt;&gt;"","E","")</f>
        <v/>
      </c>
      <c r="N7" s="378"/>
      <c r="O7" s="178" t="str">
        <f>Electives!B78</f>
        <v>3b</v>
      </c>
      <c r="P7" s="36" t="str">
        <f>Electives!C78</f>
        <v>Make a dinosaur dig and dig in it</v>
      </c>
      <c r="Q7" s="31" t="str">
        <f>IF(Electives!H78&lt;&gt;"","E","")</f>
        <v/>
      </c>
      <c r="R7" s="228"/>
      <c r="S7" s="226">
        <f>'Cub Awards'!B9</f>
        <v>4</v>
      </c>
      <c r="T7" s="364" t="str">
        <f>'Cub Awards'!C9</f>
        <v>Learn basic first aid</v>
      </c>
      <c r="U7" s="364"/>
      <c r="V7" s="226" t="str">
        <f>IF('Cub Awards'!H9&lt;&gt;"", 'Cub Awards'!H9, "")</f>
        <v/>
      </c>
      <c r="W7" s="228"/>
      <c r="X7" s="227">
        <f>NOVA!B177</f>
        <v>3</v>
      </c>
      <c r="Y7" s="227" t="str">
        <f>NOVA!C177</f>
        <v>Discuss facts about Dr. Alvarez</v>
      </c>
      <c r="Z7" s="227"/>
      <c r="AA7" s="227" t="str">
        <f>IF(NOVA!H177&lt;&gt;"", NOVA!H177, "")</f>
        <v/>
      </c>
      <c r="AB7" s="228"/>
      <c r="AC7" s="227">
        <f>NOVA!B54</f>
        <v>2</v>
      </c>
      <c r="AD7" s="227" t="str">
        <f>NOVA!C54</f>
        <v>Complete an elective listed in comment</v>
      </c>
      <c r="AE7" s="227"/>
      <c r="AF7" s="227" t="str">
        <f>IF(NOVA!H54&lt;&gt;"", NOVA!H54, "")</f>
        <v/>
      </c>
      <c r="AG7" s="228"/>
      <c r="AH7" s="227">
        <f>NOVA!B118</f>
        <v>2</v>
      </c>
      <c r="AI7" s="227" t="str">
        <f>NOVA!C118</f>
        <v>Complete an elective listed in comment</v>
      </c>
      <c r="AJ7" s="227"/>
      <c r="AK7" s="227" t="str">
        <f>IF(NOVA!H118&lt;&gt;"", NOVA!H118, "")</f>
        <v/>
      </c>
    </row>
    <row r="8" spans="1:37">
      <c r="A8" s="47"/>
      <c r="B8" s="47"/>
      <c r="D8" s="374"/>
      <c r="E8" s="31" t="str">
        <f>Achievements!$B10</f>
        <v>3c</v>
      </c>
      <c r="F8" s="179" t="str">
        <f>Achievements!$C10</f>
        <v>List how you are careful with fire</v>
      </c>
      <c r="G8" s="32" t="str">
        <f>IF(Achievements!H10&lt;&gt;"","A","")</f>
        <v/>
      </c>
      <c r="I8" s="367"/>
      <c r="J8" s="178">
        <f>Electives!B11</f>
        <v>5</v>
      </c>
      <c r="K8" s="36" t="str">
        <f>Electives!C11</f>
        <v>Play a coin game</v>
      </c>
      <c r="L8" s="31" t="str">
        <f>IF(Electives!H11&lt;&gt;"","E","")</f>
        <v/>
      </c>
      <c r="N8" s="378"/>
      <c r="O8" s="178">
        <f>Electives!B79</f>
        <v>4</v>
      </c>
      <c r="P8" s="36" t="str">
        <f>Electives!C79</f>
        <v>Make an edible fossil</v>
      </c>
      <c r="Q8" s="31" t="str">
        <f>IF(Electives!H79&lt;&gt;"","E","")</f>
        <v/>
      </c>
      <c r="R8" s="228"/>
      <c r="S8" s="226">
        <f>'Cub Awards'!B10</f>
        <v>5</v>
      </c>
      <c r="T8" s="364" t="str">
        <f>'Cub Awards'!C10</f>
        <v>Join a safe kids program</v>
      </c>
      <c r="U8" s="364"/>
      <c r="V8" s="226" t="str">
        <f>IF('Cub Awards'!H10&lt;&gt;"", 'Cub Awards'!H10, "")</f>
        <v/>
      </c>
      <c r="W8" s="228"/>
      <c r="X8" s="227">
        <f>NOVA!B178</f>
        <v>4</v>
      </c>
      <c r="Y8" s="227" t="str">
        <f>NOVA!C178</f>
        <v>Research 3 famous STEM professionals</v>
      </c>
      <c r="Z8" s="227"/>
      <c r="AA8" s="227" t="str">
        <f>IF(NOVA!H178&lt;&gt;"", NOVA!H178, "")</f>
        <v/>
      </c>
      <c r="AB8" s="228"/>
      <c r="AC8" s="227" t="str">
        <f>NOVA!B55</f>
        <v>3a</v>
      </c>
      <c r="AD8" s="227" t="str">
        <f>NOVA!C55</f>
        <v>Explore what is wildlife</v>
      </c>
      <c r="AE8" s="227"/>
      <c r="AF8" s="227" t="str">
        <f>IF(NOVA!H55&lt;&gt;"", NOVA!H55, "")</f>
        <v/>
      </c>
      <c r="AG8" s="228"/>
      <c r="AH8" s="227" t="str">
        <f>NOVA!B119</f>
        <v>3a</v>
      </c>
      <c r="AI8" s="227" t="str">
        <f>NOVA!C119</f>
        <v>Look up definition of Technology</v>
      </c>
      <c r="AJ8" s="227"/>
      <c r="AK8" s="227" t="str">
        <f>IF(NOVA!H119&lt;&gt;"", NOVA!H119, "")</f>
        <v/>
      </c>
    </row>
    <row r="9" spans="1:37">
      <c r="A9" s="4"/>
      <c r="B9" s="4"/>
      <c r="D9" s="374"/>
      <c r="E9" s="31" t="str">
        <f>Achievements!$B11</f>
        <v>4a</v>
      </c>
      <c r="F9" s="179" t="str">
        <f>Achievements!$C11</f>
        <v>Show what to do during natural disaster</v>
      </c>
      <c r="G9" s="32" t="str">
        <f>IF(Achievements!H11&lt;&gt;"","A","")</f>
        <v/>
      </c>
      <c r="I9" s="367"/>
      <c r="J9" s="178">
        <f>Electives!B12</f>
        <v>6</v>
      </c>
      <c r="K9" s="36" t="str">
        <f>Electives!C12</f>
        <v>Create a balance scale</v>
      </c>
      <c r="L9" s="31" t="str">
        <f>IF(Electives!H12&lt;&gt;"","E","")</f>
        <v/>
      </c>
      <c r="O9" s="174" t="str">
        <f>Electives!B81</f>
        <v>Finding Your Way</v>
      </c>
      <c r="P9" s="29"/>
      <c r="R9" s="228"/>
      <c r="S9" s="226">
        <f>'Cub Awards'!B11</f>
        <v>6</v>
      </c>
      <c r="T9" s="364" t="str">
        <f>'Cub Awards'!C11</f>
        <v>Tell about what you learned</v>
      </c>
      <c r="U9" s="364"/>
      <c r="V9" s="226" t="str">
        <f>IF('Cub Awards'!H11&lt;&gt;"", 'Cub Awards'!H11, "")</f>
        <v/>
      </c>
      <c r="W9" s="228"/>
      <c r="X9" s="227">
        <f>NOVA!B179</f>
        <v>5</v>
      </c>
      <c r="Y9" s="227" t="str">
        <f>NOVA!C179</f>
        <v>Discuss importance of STEM education</v>
      </c>
      <c r="Z9" s="227"/>
      <c r="AA9" s="227" t="str">
        <f>IF(NOVA!H179&lt;&gt;"", NOVA!H179, "")</f>
        <v/>
      </c>
      <c r="AB9" s="228"/>
      <c r="AC9" s="227" t="str">
        <f>NOVA!B56</f>
        <v>3b</v>
      </c>
      <c r="AD9" s="227" t="str">
        <f>NOVA!C56</f>
        <v>Explain relationships within food chain</v>
      </c>
      <c r="AE9" s="227"/>
      <c r="AF9" s="227" t="str">
        <f>IF(NOVA!H56&lt;&gt;"", NOVA!H56, "")</f>
        <v/>
      </c>
      <c r="AG9" s="228"/>
      <c r="AH9" s="227" t="str">
        <f>NOVA!B120</f>
        <v>3b1</v>
      </c>
      <c r="AI9" s="227" t="str">
        <f>NOVA!C120</f>
        <v>How is tech used in communication</v>
      </c>
      <c r="AJ9" s="227"/>
      <c r="AK9" s="227" t="str">
        <f>IF(NOVA!H120&lt;&gt;"", NOVA!H120, "")</f>
        <v/>
      </c>
    </row>
    <row r="10" spans="1:37" ht="12.75" customHeight="1">
      <c r="A10" s="1" t="s">
        <v>24</v>
      </c>
      <c r="D10" s="374"/>
      <c r="E10" s="31" t="str">
        <f>Achievements!$B12</f>
        <v>4b</v>
      </c>
      <c r="F10" s="179" t="str">
        <f>Achievements!$C12</f>
        <v>Show what to do to prevent spreading germs</v>
      </c>
      <c r="G10" s="32" t="str">
        <f>IF(Achievements!H12&lt;&gt;"","A","")</f>
        <v/>
      </c>
      <c r="I10" s="368"/>
      <c r="J10" s="178">
        <f>Electives!B13</f>
        <v>7</v>
      </c>
      <c r="K10" s="36" t="str">
        <f>Electives!C13</f>
        <v>Do a coin weight investigation</v>
      </c>
      <c r="L10" s="31" t="str">
        <f>IF(Electives!H13&lt;&gt;"","E","")</f>
        <v/>
      </c>
      <c r="N10" s="378" t="str">
        <f>Electives!E81</f>
        <v>(do all)</v>
      </c>
      <c r="O10" s="178" t="str">
        <f>Electives!B82</f>
        <v>1a</v>
      </c>
      <c r="P10" s="36" t="str">
        <f>Electives!C82</f>
        <v>Locate your home on a map</v>
      </c>
      <c r="Q10" s="31" t="str">
        <f>IF(Electives!H82&lt;&gt;"","E","")</f>
        <v/>
      </c>
      <c r="R10" s="224"/>
      <c r="S10" s="229"/>
      <c r="T10" s="324" t="str">
        <f>'Cub Awards'!C13</f>
        <v>Outdoor Activity Award</v>
      </c>
      <c r="U10" s="324"/>
      <c r="V10" s="229"/>
      <c r="W10" s="224"/>
      <c r="X10" s="227">
        <f>NOVA!B180</f>
        <v>6</v>
      </c>
      <c r="Y10" s="227" t="str">
        <f>NOVA!C180</f>
        <v>Participate in a science project</v>
      </c>
      <c r="Z10" s="227"/>
      <c r="AA10" s="227" t="str">
        <f>IF(NOVA!H180&lt;&gt;"", NOVA!H180, "")</f>
        <v/>
      </c>
      <c r="AB10" s="224"/>
      <c r="AC10" s="227" t="str">
        <f>NOVA!B57</f>
        <v>3c</v>
      </c>
      <c r="AD10" s="227" t="str">
        <f>NOVA!C57</f>
        <v>Explain your favorite plant / wildlife</v>
      </c>
      <c r="AE10" s="227"/>
      <c r="AF10" s="227" t="str">
        <f>IF(NOVA!H57&lt;&gt;"", NOVA!H57, "")</f>
        <v/>
      </c>
      <c r="AG10" s="224"/>
      <c r="AH10" s="227" t="str">
        <f>NOVA!B121</f>
        <v>3b2</v>
      </c>
      <c r="AI10" s="227" t="str">
        <f>NOVA!C121</f>
        <v>How is tech used in business</v>
      </c>
      <c r="AJ10" s="227"/>
      <c r="AK10" s="227" t="str">
        <f>IF(NOVA!H121&lt;&gt;"", NOVA!H121, "")</f>
        <v/>
      </c>
    </row>
    <row r="11" spans="1:37" ht="13.2" customHeight="1">
      <c r="A11" s="40" t="str">
        <f>Achievements!B5</f>
        <v>Call of the Wild</v>
      </c>
      <c r="B11" s="49" t="str">
        <f>Achievements!H15</f>
        <v/>
      </c>
      <c r="D11" s="374"/>
      <c r="E11" s="31">
        <f>Achievements!$B13</f>
        <v>5</v>
      </c>
      <c r="F11" s="179" t="str">
        <f>Achievements!$C13</f>
        <v>Tie an overhand and square knots</v>
      </c>
      <c r="G11" s="32" t="str">
        <f>IF(Achievements!H13&lt;&gt;"","A","")</f>
        <v/>
      </c>
      <c r="J11" s="174" t="str">
        <f>Electives!B15</f>
        <v>Air of the Wolf</v>
      </c>
      <c r="K11" s="1"/>
      <c r="N11" s="378"/>
      <c r="O11" s="178" t="str">
        <f>Electives!B83</f>
        <v>1b</v>
      </c>
      <c r="P11" s="36" t="str">
        <f>Electives!C83</f>
        <v>Draw a map</v>
      </c>
      <c r="Q11" s="31" t="str">
        <f>IF(Electives!H83&lt;&gt;"","E","")</f>
        <v/>
      </c>
      <c r="R11" s="224"/>
      <c r="S11" s="226">
        <f>'Cub Awards'!B14</f>
        <v>1</v>
      </c>
      <c r="T11" s="364" t="str">
        <f>'Cub Awards'!C14</f>
        <v>Attend either summer Day or Resident camp</v>
      </c>
      <c r="U11" s="364"/>
      <c r="V11" s="226" t="str">
        <f>IF('Cub Awards'!H14&lt;&gt;"", 'Cub Awards'!H14, "")</f>
        <v/>
      </c>
      <c r="W11" s="224"/>
      <c r="X11" s="227">
        <f>NOVA!B181</f>
        <v>7</v>
      </c>
      <c r="Y11" s="227" t="str">
        <f>NOVA!C181</f>
        <v>Do ONE</v>
      </c>
      <c r="Z11" s="227"/>
      <c r="AA11" s="227" t="str">
        <f>IF(NOVA!H181&lt;&gt;"", NOVA!H181, "")</f>
        <v/>
      </c>
      <c r="AB11" s="224"/>
      <c r="AC11" s="227" t="str">
        <f>NOVA!B58</f>
        <v>3d</v>
      </c>
      <c r="AD11" s="227" t="str">
        <f>NOVA!C58</f>
        <v>Discuss what you've learned</v>
      </c>
      <c r="AE11" s="227"/>
      <c r="AF11" s="227" t="str">
        <f>IF(NOVA!H58&lt;&gt;"", NOVA!H58, "")</f>
        <v/>
      </c>
      <c r="AG11" s="224"/>
      <c r="AH11" s="227" t="str">
        <f>NOVA!B122</f>
        <v>3b3</v>
      </c>
      <c r="AI11" s="227" t="str">
        <f>NOVA!C122</f>
        <v>How is tech used in construction</v>
      </c>
      <c r="AJ11" s="227"/>
      <c r="AK11" s="227" t="str">
        <f>IF(NOVA!H122&lt;&gt;"", NOVA!H122, "")</f>
        <v/>
      </c>
    </row>
    <row r="12" spans="1:37" ht="13.2" customHeight="1">
      <c r="A12" s="41" t="str">
        <f>Achievements!B16</f>
        <v>Council Fire</v>
      </c>
      <c r="B12" s="49" t="str">
        <f>Achievements!H24</f>
        <v/>
      </c>
      <c r="D12" s="374"/>
      <c r="E12" s="31">
        <f>Achievements!$B14</f>
        <v>6</v>
      </c>
      <c r="F12" s="179" t="str">
        <f>Achievements!$C14</f>
        <v>Identify four types of animals</v>
      </c>
      <c r="G12" s="32" t="str">
        <f>IF(Achievements!H14&lt;&gt;"","A","")</f>
        <v/>
      </c>
      <c r="I12" s="378" t="str">
        <f>Electives!E15</f>
        <v>(do two of 1 and two of 2)</v>
      </c>
      <c r="J12" s="178" t="str">
        <f>Electives!B16</f>
        <v>1a</v>
      </c>
      <c r="K12" s="178" t="str">
        <f>Electives!C16</f>
        <v>Fly and modify a paper airplane</v>
      </c>
      <c r="L12" s="31" t="str">
        <f>IF(Electives!H16&lt;&gt;"","E","")</f>
        <v/>
      </c>
      <c r="N12" s="378"/>
      <c r="O12" s="178" t="str">
        <f>Electives!B84</f>
        <v>2a</v>
      </c>
      <c r="P12" s="36" t="str">
        <f>Electives!C84</f>
        <v>Identify a compass rose</v>
      </c>
      <c r="Q12" s="31" t="str">
        <f>IF(Electives!H84&lt;&gt;"","E","")</f>
        <v/>
      </c>
      <c r="R12" s="221"/>
      <c r="S12" s="226">
        <f>'Cub Awards'!B15</f>
        <v>2</v>
      </c>
      <c r="T12" s="364" t="str">
        <f>'Cub Awards'!C15</f>
        <v>Complete Paws on the Path</v>
      </c>
      <c r="U12" s="364"/>
      <c r="V12" s="226" t="str">
        <f>IF('Cub Awards'!H15&lt;&gt;"", 'Cub Awards'!H15, "")</f>
        <v xml:space="preserve"> </v>
      </c>
      <c r="W12" s="221"/>
      <c r="X12" s="227" t="str">
        <f>NOVA!B182</f>
        <v>7a</v>
      </c>
      <c r="Y12" s="227" t="str">
        <f>NOVA!C182</f>
        <v>Visit with someone in a STEM career</v>
      </c>
      <c r="Z12" s="227"/>
      <c r="AA12" s="227" t="str">
        <f>IF(NOVA!H182&lt;&gt;"", NOVA!H182, "")</f>
        <v/>
      </c>
      <c r="AB12" s="221"/>
      <c r="AC12" s="227">
        <f>NOVA!B59</f>
        <v>4</v>
      </c>
      <c r="AD12" s="227" t="str">
        <f>NOVA!C59</f>
        <v>Do TWO from A-F</v>
      </c>
      <c r="AE12" s="227"/>
      <c r="AF12" s="227" t="str">
        <f>IF(NOVA!H59&lt;&gt;"", NOVA!H59, "")</f>
        <v/>
      </c>
      <c r="AG12" s="221"/>
      <c r="AH12" s="227" t="str">
        <f>NOVA!B123</f>
        <v>3b4</v>
      </c>
      <c r="AI12" s="227" t="str">
        <f>NOVA!C123</f>
        <v>How is tech used in sports</v>
      </c>
      <c r="AJ12" s="227"/>
      <c r="AK12" s="227" t="str">
        <f>IF(NOVA!H123&lt;&gt;"", NOVA!H123, "")</f>
        <v/>
      </c>
    </row>
    <row r="13" spans="1:37">
      <c r="A13" s="41" t="str">
        <f>Achievements!B25</f>
        <v>Duty to God Footsteps</v>
      </c>
      <c r="B13" s="49" t="str">
        <f>Achievements!H32</f>
        <v/>
      </c>
      <c r="D13" s="379" t="str">
        <f>Achievements!$B16</f>
        <v>Council Fire</v>
      </c>
      <c r="E13" s="379"/>
      <c r="F13" s="379"/>
      <c r="G13" s="379"/>
      <c r="I13" s="378"/>
      <c r="J13" s="178" t="str">
        <f>Electives!B17</f>
        <v>1b</v>
      </c>
      <c r="K13" s="178" t="str">
        <f>Electives!C17</f>
        <v>Make a balloon powered sled</v>
      </c>
      <c r="L13" s="31" t="str">
        <f>IF(Electives!H17&lt;&gt;"","E","")</f>
        <v/>
      </c>
      <c r="N13" s="378"/>
      <c r="O13" s="178" t="str">
        <f>Electives!B85</f>
        <v>2b</v>
      </c>
      <c r="P13" s="36" t="str">
        <f>Electives!C85</f>
        <v>Use a compass to find north</v>
      </c>
      <c r="Q13" s="31" t="str">
        <f>IF(Electives!H85&lt;&gt;"","E","")</f>
        <v/>
      </c>
      <c r="R13" s="221"/>
      <c r="S13" s="226">
        <f>'Cub Awards'!B16</f>
        <v>3</v>
      </c>
      <c r="T13" s="364" t="str">
        <f>'Cub Awards'!C16</f>
        <v>do five</v>
      </c>
      <c r="U13" s="364"/>
      <c r="V13" s="226" t="str">
        <f>IF('Cub Awards'!H16&lt;&gt;"", 'Cub Awards'!H16, "")</f>
        <v/>
      </c>
      <c r="W13" s="221"/>
      <c r="X13" s="227" t="str">
        <f>NOVA!B183</f>
        <v>7b</v>
      </c>
      <c r="Y13" s="227" t="str">
        <f>NOVA!C183</f>
        <v>Learn about a career dependent on STEM</v>
      </c>
      <c r="Z13" s="227"/>
      <c r="AA13" s="227" t="str">
        <f>IF(NOVA!H183&lt;&gt;"", NOVA!H183, "")</f>
        <v/>
      </c>
      <c r="AB13" s="221"/>
      <c r="AC13" s="227" t="str">
        <f>NOVA!B60</f>
        <v>4a1</v>
      </c>
      <c r="AD13" s="227" t="str">
        <f>NOVA!C60</f>
        <v xml:space="preserve">Catalog 3-5 endangered plants/animals </v>
      </c>
      <c r="AE13" s="227"/>
      <c r="AF13" s="227" t="str">
        <f>IF(NOVA!H60&lt;&gt;"", NOVA!H60, "")</f>
        <v/>
      </c>
      <c r="AG13" s="221"/>
      <c r="AH13" s="227" t="str">
        <f>NOVA!B124</f>
        <v>3b5</v>
      </c>
      <c r="AI13" s="227" t="str">
        <f>NOVA!C124</f>
        <v>How is tech used in entertainment</v>
      </c>
      <c r="AJ13" s="227"/>
      <c r="AK13" s="227" t="str">
        <f>IF(NOVA!H124&lt;&gt;"", NOVA!H124, "")</f>
        <v/>
      </c>
    </row>
    <row r="14" spans="1:37" ht="12.75" customHeight="1">
      <c r="A14" s="41" t="str">
        <f>Achievements!B33</f>
        <v>Howling at the Moon</v>
      </c>
      <c r="B14" s="49" t="str">
        <f>Achievements!H38</f>
        <v xml:space="preserve"> </v>
      </c>
      <c r="D14" s="373" t="str">
        <f>Achievements!E16</f>
        <v>(do 1-2 and one of 3-7)</v>
      </c>
      <c r="E14" s="31">
        <f>Achievements!$B17</f>
        <v>1</v>
      </c>
      <c r="F14" s="179" t="str">
        <f>Achievements!$C17</f>
        <v>Participate in a flag ceremony</v>
      </c>
      <c r="G14" s="32" t="str">
        <f>IF(Achievements!H17&lt;&gt;"","A","")</f>
        <v/>
      </c>
      <c r="I14" s="378"/>
      <c r="J14" s="178" t="str">
        <f>Electives!B18</f>
        <v>1c</v>
      </c>
      <c r="K14" s="178" t="str">
        <f>Electives!C18</f>
        <v>Bounce an underinflated ball</v>
      </c>
      <c r="L14" s="31" t="str">
        <f>IF(Electives!H18&lt;&gt;"","E","")</f>
        <v/>
      </c>
      <c r="N14" s="378"/>
      <c r="O14" s="178">
        <f>Electives!B86</f>
        <v>3</v>
      </c>
      <c r="P14" s="36" t="str">
        <f>Electives!C86</f>
        <v>Use a compass on a scavenger hunt</v>
      </c>
      <c r="Q14" s="31" t="str">
        <f>IF(Electives!H86&lt;&gt;"","E","")</f>
        <v/>
      </c>
      <c r="R14" s="228"/>
      <c r="S14" s="226" t="str">
        <f>'Cub Awards'!B17</f>
        <v>a</v>
      </c>
      <c r="T14" s="364" t="str">
        <f>'Cub Awards'!C17</f>
        <v>Participate in nature hike</v>
      </c>
      <c r="U14" s="364"/>
      <c r="V14" s="226" t="str">
        <f>IF('Cub Awards'!H17&lt;&gt;"", 'Cub Awards'!H17, "")</f>
        <v/>
      </c>
      <c r="W14" s="228"/>
      <c r="X14" s="227">
        <f>NOVA!B184</f>
        <v>8</v>
      </c>
      <c r="Y14" s="227" t="str">
        <f>NOVA!C184</f>
        <v>Discuss scientific method</v>
      </c>
      <c r="Z14" s="227"/>
      <c r="AA14" s="227" t="str">
        <f>IF(NOVA!H184&lt;&gt;"", NOVA!H184, "")</f>
        <v/>
      </c>
      <c r="AB14" s="228"/>
      <c r="AC14" s="227" t="str">
        <f>NOVA!B61</f>
        <v>4a2</v>
      </c>
      <c r="AD14" s="227" t="str">
        <f>NOVA!C61</f>
        <v>Display 10 locally threatened species</v>
      </c>
      <c r="AE14" s="227"/>
      <c r="AF14" s="227" t="str">
        <f>IF(NOVA!H61&lt;&gt;"", NOVA!H61, "")</f>
        <v/>
      </c>
      <c r="AG14" s="228"/>
      <c r="AH14" s="227" t="str">
        <f>NOVA!B125</f>
        <v>3c</v>
      </c>
      <c r="AI14" s="227" t="str">
        <f>NOVA!C125</f>
        <v>Discuss your findings with counselor</v>
      </c>
      <c r="AJ14" s="227"/>
      <c r="AK14" s="227" t="str">
        <f>IF(NOVA!H125&lt;&gt;"", NOVA!H125, "")</f>
        <v/>
      </c>
    </row>
    <row r="15" spans="1:37">
      <c r="A15" s="41" t="str">
        <f>Achievements!B39</f>
        <v>Paws on the Path</v>
      </c>
      <c r="B15" s="49" t="str">
        <f>Achievements!H47</f>
        <v xml:space="preserve"> </v>
      </c>
      <c r="D15" s="374"/>
      <c r="E15" s="31">
        <f>Achievements!$B18</f>
        <v>2</v>
      </c>
      <c r="F15" s="179" t="str">
        <f>Achievements!$C18</f>
        <v>Work on a service project</v>
      </c>
      <c r="G15" s="32" t="str">
        <f>IF(Achievements!H18&lt;&gt;"","A","")</f>
        <v/>
      </c>
      <c r="I15" s="378"/>
      <c r="J15" s="178" t="str">
        <f>Electives!B19</f>
        <v>1d</v>
      </c>
      <c r="K15" s="178" t="str">
        <f>Electives!C19</f>
        <v>Roll an underinflated ball or tire</v>
      </c>
      <c r="L15" s="31" t="str">
        <f>IF(Electives!H19&lt;&gt;"","E","")</f>
        <v/>
      </c>
      <c r="N15" s="378"/>
      <c r="O15" s="178">
        <f>Electives!B87</f>
        <v>4</v>
      </c>
      <c r="P15" s="36" t="str">
        <f>Electives!C87</f>
        <v>Go on a hike with a map and compass</v>
      </c>
      <c r="Q15" s="31" t="str">
        <f>IF(Electives!H87&lt;&gt;"","E","")</f>
        <v/>
      </c>
      <c r="R15" s="224"/>
      <c r="S15" s="226" t="str">
        <f>'Cub Awards'!B18</f>
        <v>b</v>
      </c>
      <c r="T15" s="364" t="str">
        <f>'Cub Awards'!C18</f>
        <v>Participate in outdoor activity</v>
      </c>
      <c r="U15" s="364"/>
      <c r="V15" s="226" t="str">
        <f>IF('Cub Awards'!H18&lt;&gt;"", 'Cub Awards'!H18, "")</f>
        <v/>
      </c>
      <c r="W15" s="224"/>
      <c r="X15" s="227">
        <f>NOVA!B185</f>
        <v>9</v>
      </c>
      <c r="Y15" s="227" t="str">
        <f>NOVA!C185</f>
        <v>Participate in a STEM activity with den</v>
      </c>
      <c r="Z15" s="227"/>
      <c r="AA15" s="227" t="str">
        <f>IF(NOVA!H185&lt;&gt;"", NOVA!H185, "")</f>
        <v/>
      </c>
      <c r="AB15" s="224"/>
      <c r="AC15" s="227" t="str">
        <f>NOVA!B62</f>
        <v>4a3</v>
      </c>
      <c r="AD15" s="227" t="str">
        <f>NOVA!C62</f>
        <v>Discuss threatened v. endangered v. extinct</v>
      </c>
      <c r="AE15" s="227"/>
      <c r="AF15" s="227" t="str">
        <f>IF(NOVA!H62&lt;&gt;"", NOVA!H62, "")</f>
        <v/>
      </c>
      <c r="AG15" s="224"/>
      <c r="AH15" s="227">
        <f>NOVA!B126</f>
        <v>4</v>
      </c>
      <c r="AI15" s="227" t="str">
        <f>NOVA!C126</f>
        <v>Visit a place where tech is used</v>
      </c>
      <c r="AJ15" s="227"/>
      <c r="AK15" s="227" t="str">
        <f>IF(NOVA!H126&lt;&gt;"", NOVA!H126, "")</f>
        <v/>
      </c>
    </row>
    <row r="16" spans="1:37" ht="13.2" customHeight="1">
      <c r="A16" s="42" t="str">
        <f>Achievements!B48</f>
        <v>Running with the Pack</v>
      </c>
      <c r="B16" s="49" t="str">
        <f>Achievements!H55</f>
        <v xml:space="preserve"> </v>
      </c>
      <c r="D16" s="374"/>
      <c r="E16" s="31">
        <f>Achievements!$B19</f>
        <v>3</v>
      </c>
      <c r="F16" s="179" t="str">
        <f>Achievements!$C19</f>
        <v>Talk to a PD officer / FD member, etc</v>
      </c>
      <c r="G16" s="32" t="str">
        <f>IF(Achievements!H19&lt;&gt;"","A","")</f>
        <v/>
      </c>
      <c r="I16" s="378"/>
      <c r="J16" s="178" t="str">
        <f>Electives!B20</f>
        <v>2a</v>
      </c>
      <c r="K16" s="178" t="str">
        <f>Electives!C20</f>
        <v>Record the sounds you hear outside</v>
      </c>
      <c r="L16" s="31" t="str">
        <f>IF(Electives!H20&lt;&gt;"","E","")</f>
        <v/>
      </c>
      <c r="O16" s="174" t="str">
        <f>Electives!B89</f>
        <v>Germs Alive!</v>
      </c>
      <c r="P16" s="29"/>
      <c r="R16" s="224"/>
      <c r="S16" s="226" t="str">
        <f>'Cub Awards'!B19</f>
        <v>c</v>
      </c>
      <c r="T16" s="364" t="str">
        <f>'Cub Awards'!C19</f>
        <v>Explain the buddy system</v>
      </c>
      <c r="U16" s="364"/>
      <c r="V16" s="226" t="str">
        <f>IF('Cub Awards'!H19&lt;&gt;"", 'Cub Awards'!H19, "")</f>
        <v/>
      </c>
      <c r="W16" s="224"/>
      <c r="X16" s="227">
        <f>NOVA!B186</f>
        <v>10</v>
      </c>
      <c r="Y16" s="227" t="str">
        <f>NOVA!C186</f>
        <v>Submit Supernova application</v>
      </c>
      <c r="Z16" s="227"/>
      <c r="AA16" s="227" t="str">
        <f>IF(NOVA!H186&lt;&gt;"", NOVA!H186, "")</f>
        <v/>
      </c>
      <c r="AB16" s="224"/>
      <c r="AC16" s="227" t="str">
        <f>NOVA!B63</f>
        <v>4b1</v>
      </c>
      <c r="AD16" s="227" t="str">
        <f>NOVA!C63</f>
        <v>Catalog 5 locally invasive animals</v>
      </c>
      <c r="AE16" s="227"/>
      <c r="AF16" s="227" t="str">
        <f>IF(NOVA!H63&lt;&gt;"", NOVA!H63, "")</f>
        <v/>
      </c>
      <c r="AG16" s="224"/>
      <c r="AH16" s="227" t="str">
        <f>NOVA!B127</f>
        <v>4a1</v>
      </c>
      <c r="AI16" s="227" t="str">
        <f>NOVA!C127</f>
        <v>Talk with someone about tech used</v>
      </c>
      <c r="AJ16" s="227"/>
      <c r="AK16" s="227" t="str">
        <f>IF(NOVA!H127&lt;&gt;"", NOVA!H127, "")</f>
        <v/>
      </c>
    </row>
    <row r="17" spans="1:37">
      <c r="D17" s="374"/>
      <c r="E17" s="31">
        <f>Achievements!$B20</f>
        <v>4</v>
      </c>
      <c r="F17" s="179" t="str">
        <f>Achievements!$C20</f>
        <v>Show how your community has changed</v>
      </c>
      <c r="G17" s="32" t="str">
        <f>IF(Achievements!H20&lt;&gt;"","A","")</f>
        <v/>
      </c>
      <c r="I17" s="378"/>
      <c r="J17" s="178" t="str">
        <f>Electives!B21</f>
        <v>2b</v>
      </c>
      <c r="K17" s="178" t="str">
        <f>Electives!C21</f>
        <v>Create a wind instrument and play it</v>
      </c>
      <c r="L17" s="31" t="str">
        <f>IF(Electives!H21&lt;&gt;"","E","")</f>
        <v/>
      </c>
      <c r="N17" s="366" t="str">
        <f>Electives!E89</f>
        <v>(do five)</v>
      </c>
      <c r="O17" s="178">
        <f>Electives!B90</f>
        <v>1</v>
      </c>
      <c r="P17" s="36" t="str">
        <f>Electives!C90</f>
        <v>Wash your hands and sing the "Germ Song"</v>
      </c>
      <c r="Q17" s="31" t="str">
        <f>IF(Electives!H90&lt;&gt;"","E","")</f>
        <v/>
      </c>
      <c r="R17" s="230"/>
      <c r="S17" s="226" t="str">
        <f>'Cub Awards'!B20</f>
        <v>d</v>
      </c>
      <c r="T17" s="364" t="str">
        <f>'Cub Awards'!C20</f>
        <v>Attend a pack overnighter</v>
      </c>
      <c r="U17" s="364"/>
      <c r="V17" s="226" t="str">
        <f>IF('Cub Awards'!H20&lt;&gt;"", 'Cub Awards'!H20, "")</f>
        <v/>
      </c>
      <c r="W17" s="230"/>
      <c r="X17" s="222"/>
      <c r="Y17" s="104" t="str">
        <f>NOVA!C5</f>
        <v>NOVA Science: Science Everywhere</v>
      </c>
      <c r="Z17" s="104"/>
      <c r="AA17" s="81"/>
      <c r="AB17" s="230"/>
      <c r="AC17" s="227" t="str">
        <f>NOVA!B64</f>
        <v>4b2</v>
      </c>
      <c r="AD17" s="227" t="str">
        <f>NOVA!C64</f>
        <v>Design display about invasive species</v>
      </c>
      <c r="AE17" s="227"/>
      <c r="AF17" s="227" t="str">
        <f>IF(NOVA!H64&lt;&gt;"", NOVA!H64, "")</f>
        <v/>
      </c>
      <c r="AG17" s="230"/>
      <c r="AH17" s="227" t="str">
        <f>NOVA!B128</f>
        <v>4a2</v>
      </c>
      <c r="AI17" s="227" t="str">
        <f>NOVA!C128</f>
        <v>Ask expert why the tech is used</v>
      </c>
      <c r="AJ17" s="227"/>
      <c r="AK17" s="227" t="str">
        <f>IF(NOVA!H128&lt;&gt;"", NOVA!H128, "")</f>
        <v/>
      </c>
    </row>
    <row r="18" spans="1:37">
      <c r="D18" s="374"/>
      <c r="E18" s="31">
        <f>Achievements!$B21</f>
        <v>5</v>
      </c>
      <c r="F18" s="179" t="str">
        <f>Achievements!$C21</f>
        <v>Present a solution to a community issue</v>
      </c>
      <c r="G18" s="32" t="str">
        <f>IF(Achievements!H21&lt;&gt;"","A","")</f>
        <v/>
      </c>
      <c r="I18" s="378"/>
      <c r="J18" s="178" t="str">
        <f>Electives!B22</f>
        <v>2c</v>
      </c>
      <c r="K18" s="178" t="str">
        <f>Electives!C22</f>
        <v>Investigate how speed affects sound</v>
      </c>
      <c r="L18" s="31" t="str">
        <f>IF(Electives!H22&lt;&gt;"","E","")</f>
        <v/>
      </c>
      <c r="N18" s="371"/>
      <c r="O18" s="178">
        <f>Electives!B91</f>
        <v>2</v>
      </c>
      <c r="P18" s="36" t="str">
        <f>Electives!C91</f>
        <v>Play germ Magnet</v>
      </c>
      <c r="Q18" s="31" t="str">
        <f>IF(Electives!H91&lt;&gt;"","E","")</f>
        <v/>
      </c>
      <c r="R18" s="230"/>
      <c r="S18" s="226" t="str">
        <f>'Cub Awards'!B21</f>
        <v>e</v>
      </c>
      <c r="T18" s="364" t="str">
        <f>'Cub Awards'!C21</f>
        <v>Complete an oudoor service project</v>
      </c>
      <c r="U18" s="364"/>
      <c r="V18" s="226" t="str">
        <f>IF('Cub Awards'!H21&lt;&gt;"", 'Cub Awards'!H21, "")</f>
        <v/>
      </c>
      <c r="W18" s="230"/>
      <c r="X18" s="227" t="str">
        <f>NOVA!B6</f>
        <v>1a</v>
      </c>
      <c r="Y18" s="227" t="str">
        <f>NOVA!C6</f>
        <v>Read or watch 1 hour of science content</v>
      </c>
      <c r="Z18" s="227"/>
      <c r="AA18" s="227" t="str">
        <f>IF(NOVA!H6&lt;&gt;"", NOVA!H6, "")</f>
        <v/>
      </c>
      <c r="AB18" s="230"/>
      <c r="AC18" s="227" t="str">
        <f>NOVA!B65</f>
        <v>4b3</v>
      </c>
      <c r="AD18" s="227" t="str">
        <f>NOVA!C65</f>
        <v>Discuss invasive species</v>
      </c>
      <c r="AE18" s="227"/>
      <c r="AF18" s="227" t="str">
        <f>IF(NOVA!H65&lt;&gt;"", NOVA!H65, "")</f>
        <v/>
      </c>
      <c r="AG18" s="230"/>
      <c r="AH18" s="227" t="str">
        <f>NOVA!B129</f>
        <v>4b</v>
      </c>
      <c r="AI18" s="227" t="str">
        <f>NOVA!C129</f>
        <v>Discuss with counselor your visit</v>
      </c>
      <c r="AJ18" s="227"/>
      <c r="AK18" s="227" t="str">
        <f>IF(NOVA!H129&lt;&gt;"", NOVA!H129, "")</f>
        <v/>
      </c>
    </row>
    <row r="19" spans="1:37">
      <c r="A19" s="44" t="s">
        <v>23</v>
      </c>
      <c r="B19" s="3"/>
      <c r="D19" s="374"/>
      <c r="E19" s="31">
        <f>Achievements!$B22</f>
        <v>6</v>
      </c>
      <c r="F19" s="179" t="str">
        <f>Achievements!$C22</f>
        <v>Make and follow a den duty chart</v>
      </c>
      <c r="G19" s="32" t="str">
        <f>IF(Achievements!H22&lt;&gt;"","A","")</f>
        <v/>
      </c>
      <c r="I19" s="378"/>
      <c r="J19" s="178" t="str">
        <f>Electives!B23</f>
        <v>2d</v>
      </c>
      <c r="K19" s="178" t="str">
        <f>Electives!C23</f>
        <v>Make and fly a kite</v>
      </c>
      <c r="L19" s="31" t="str">
        <f>IF(Electives!H23&lt;&gt;"","E","")</f>
        <v/>
      </c>
      <c r="N19" s="371"/>
      <c r="O19" s="178">
        <f>Electives!B92</f>
        <v>3</v>
      </c>
      <c r="P19" s="36" t="str">
        <f>Electives!C92</f>
        <v>Conduct a sneeze demonstration</v>
      </c>
      <c r="Q19" s="31" t="str">
        <f>IF(Electives!H92&lt;&gt;"","E","")</f>
        <v/>
      </c>
      <c r="R19" s="230"/>
      <c r="S19" s="226" t="str">
        <f>'Cub Awards'!B22</f>
        <v>f</v>
      </c>
      <c r="T19" s="364" t="str">
        <f>'Cub Awards'!C22</f>
        <v>Complete conservation project</v>
      </c>
      <c r="U19" s="364"/>
      <c r="V19" s="226" t="str">
        <f>IF('Cub Awards'!H22&lt;&gt;"", 'Cub Awards'!H22, "")</f>
        <v/>
      </c>
      <c r="W19" s="230"/>
      <c r="X19" s="227" t="str">
        <f>NOVA!B7</f>
        <v>1b</v>
      </c>
      <c r="Y19" s="227" t="str">
        <f>NOVA!C7</f>
        <v>List at least two questions or ideas</v>
      </c>
      <c r="Z19" s="227"/>
      <c r="AA19" s="227" t="str">
        <f>IF(NOVA!H7&lt;&gt;"", NOVA!H7, "")</f>
        <v/>
      </c>
      <c r="AB19" s="230"/>
      <c r="AC19" s="227" t="str">
        <f>NOVA!B66</f>
        <v>4c1</v>
      </c>
      <c r="AD19" s="227" t="str">
        <f>NOVA!C66</f>
        <v>Visit a local ecosystem and investigate</v>
      </c>
      <c r="AE19" s="227"/>
      <c r="AF19" s="227" t="str">
        <f>IF(NOVA!H66&lt;&gt;"", NOVA!H66, "")</f>
        <v/>
      </c>
      <c r="AG19" s="230"/>
      <c r="AH19" s="227">
        <f>NOVA!B130</f>
        <v>5</v>
      </c>
      <c r="AI19" s="227" t="str">
        <f>NOVA!C130</f>
        <v>Discuss how tech affects your life</v>
      </c>
      <c r="AJ19" s="227"/>
      <c r="AK19" s="227" t="str">
        <f>IF(NOVA!H130&lt;&gt;"", NOVA!H130, "")</f>
        <v/>
      </c>
    </row>
    <row r="20" spans="1:37">
      <c r="A20" s="132" t="str">
        <f>Electives!B6</f>
        <v>Adventures in Coins</v>
      </c>
      <c r="B20" s="31" t="str">
        <f>IF(Electives!H14&gt;0,Electives!H14," ")</f>
        <v/>
      </c>
      <c r="D20" s="375"/>
      <c r="E20" s="31">
        <f>Achievements!$B23</f>
        <v>7</v>
      </c>
      <c r="F20" s="179" t="str">
        <f>Achievements!$C23</f>
        <v>Participate in assembly for military vets</v>
      </c>
      <c r="G20" s="32" t="str">
        <f>IF(Achievements!H23&lt;&gt;"","A","")</f>
        <v/>
      </c>
      <c r="I20" s="378"/>
      <c r="J20" s="178" t="str">
        <f>Electives!B24</f>
        <v>2e</v>
      </c>
      <c r="K20" s="178" t="str">
        <f>Electives!C24</f>
        <v>Participate in a wind powered race</v>
      </c>
      <c r="L20" s="31" t="str">
        <f>IF(Electives!H24&lt;&gt;"","E","")</f>
        <v/>
      </c>
      <c r="N20" s="371"/>
      <c r="O20" s="178">
        <f>Electives!B93</f>
        <v>4</v>
      </c>
      <c r="P20" s="36" t="str">
        <f>Electives!C93</f>
        <v>Conduct a mucus demonstration</v>
      </c>
      <c r="Q20" s="31" t="str">
        <f>IF(Electives!H93&lt;&gt;"","E","")</f>
        <v/>
      </c>
      <c r="R20" s="230"/>
      <c r="S20" s="226" t="str">
        <f>'Cub Awards'!B23</f>
        <v>g</v>
      </c>
      <c r="T20" s="364" t="str">
        <f>'Cub Awards'!C23</f>
        <v>Earn the Summertime Pack Award</v>
      </c>
      <c r="U20" s="364"/>
      <c r="V20" s="226" t="str">
        <f>IF('Cub Awards'!H23&lt;&gt;"", 'Cub Awards'!H23, "")</f>
        <v/>
      </c>
      <c r="W20" s="230"/>
      <c r="X20" s="227" t="str">
        <f>NOVA!B8</f>
        <v>1c</v>
      </c>
      <c r="Y20" s="227" t="str">
        <f>NOVA!C8</f>
        <v>Discuss two with your counselor</v>
      </c>
      <c r="Z20" s="227"/>
      <c r="AA20" s="227" t="str">
        <f>IF(NOVA!H8&lt;&gt;"", NOVA!H8, "")</f>
        <v/>
      </c>
      <c r="AB20" s="230"/>
      <c r="AC20" s="227" t="str">
        <f>NOVA!B67</f>
        <v>4c2</v>
      </c>
      <c r="AD20" s="227" t="str">
        <f>NOVA!C67</f>
        <v>Draw food web of plants / animals</v>
      </c>
      <c r="AE20" s="227"/>
      <c r="AF20" s="227" t="str">
        <f>IF(NOVA!H67&lt;&gt;"", NOVA!H67, "")</f>
        <v/>
      </c>
      <c r="AG20" s="230"/>
      <c r="AH20" s="223"/>
      <c r="AI20" s="224" t="str">
        <f>NOVA!C132</f>
        <v>NOVA Engineering: Swing!</v>
      </c>
      <c r="AJ20" s="225"/>
      <c r="AK20" s="223"/>
    </row>
    <row r="21" spans="1:37">
      <c r="A21" s="133" t="str">
        <f>Electives!B15</f>
        <v>Air of the Wolf</v>
      </c>
      <c r="B21" s="31" t="str">
        <f>IF(Electives!H25&gt;0,Electives!H25,"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IF(Electives!H94&lt;&gt;"","E","")</f>
        <v/>
      </c>
      <c r="R21" s="230"/>
      <c r="S21" s="226" t="str">
        <f>'Cub Awards'!B24</f>
        <v>h</v>
      </c>
      <c r="T21" s="364" t="str">
        <f>'Cub Awards'!C24</f>
        <v>Participate in nature observation</v>
      </c>
      <c r="U21" s="364"/>
      <c r="V21" s="226" t="str">
        <f>IF('Cub Awards'!H24&lt;&gt;"", 'Cub Awards'!H24, "")</f>
        <v/>
      </c>
      <c r="W21" s="230"/>
      <c r="X21" s="227">
        <f>NOVA!B9</f>
        <v>2</v>
      </c>
      <c r="Y21" s="227" t="str">
        <f>NOVA!C9</f>
        <v>Complete an elective listed in comment</v>
      </c>
      <c r="Z21" s="227"/>
      <c r="AA21" s="227" t="str">
        <f>IF(NOVA!H9&lt;&gt;"", NOVA!H9, "")</f>
        <v/>
      </c>
      <c r="AB21" s="230"/>
      <c r="AC21" s="227" t="str">
        <f>NOVA!B68</f>
        <v>4c3</v>
      </c>
      <c r="AD21" s="227" t="str">
        <f>NOVA!C68</f>
        <v>Discuss food web with counselor</v>
      </c>
      <c r="AE21" s="227"/>
      <c r="AF21" s="227" t="str">
        <f>IF(NOVA!H68&lt;&gt;"", NOVA!H68, "")</f>
        <v/>
      </c>
      <c r="AG21" s="230"/>
      <c r="AH21" s="227" t="str">
        <f>NOVA!B133</f>
        <v>1a</v>
      </c>
      <c r="AI21" s="227" t="str">
        <f>NOVA!C133</f>
        <v>Read or watch 1 hour of mechanical content</v>
      </c>
      <c r="AJ21" s="227"/>
      <c r="AK21" s="227" t="str">
        <f>IF(NOVA!H133&lt;&gt;"", NOVA!H133, "")</f>
        <v/>
      </c>
    </row>
    <row r="22" spans="1:37" ht="12.75" customHeight="1">
      <c r="A22" s="133" t="str">
        <f>Electives!B26</f>
        <v>Code of the Wolf</v>
      </c>
      <c r="B22" s="50" t="str">
        <f>IF(Electives!H49&gt;0,Electives!H49," ")</f>
        <v xml:space="preserve"> </v>
      </c>
      <c r="D22" s="376" t="str">
        <f>Achievements!E25</f>
        <v>(do 1 or 2 and two of 4-6)</v>
      </c>
      <c r="E22" s="31">
        <f>Achievements!$B26</f>
        <v>1</v>
      </c>
      <c r="F22" s="179" t="str">
        <f>Achievements!$C26</f>
        <v>Discuss your duty to God</v>
      </c>
      <c r="G22" s="32" t="str">
        <f>IF(Achievements!H26&lt;&gt;"","A","")</f>
        <v/>
      </c>
      <c r="I22" s="378" t="str">
        <f>Electives!E26</f>
        <v>(do two of 1, one of 2, one of 3 and one of 4)</v>
      </c>
      <c r="J22" s="178" t="str">
        <f>Electives!B27</f>
        <v>1a</v>
      </c>
      <c r="K22" s="36" t="str">
        <f>Electives!C27</f>
        <v>Make a game requiring math to keep score</v>
      </c>
      <c r="L22" s="31" t="str">
        <f>IF(Electives!H27&lt;&gt;"","E","")</f>
        <v/>
      </c>
      <c r="N22" s="372"/>
      <c r="O22" s="178">
        <f>Electives!B95</f>
        <v>6</v>
      </c>
      <c r="P22" s="36" t="str">
        <f>Electives!C95</f>
        <v>Make a clean room chart</v>
      </c>
      <c r="Q22" s="31" t="str">
        <f>IF(Electives!H95&lt;&gt;"","E","")</f>
        <v/>
      </c>
      <c r="R22" s="230"/>
      <c r="S22" s="226" t="str">
        <f>'Cub Awards'!B25</f>
        <v>i</v>
      </c>
      <c r="T22" s="364" t="str">
        <f>'Cub Awards'!C25</f>
        <v>Participate in outdoor aquatics</v>
      </c>
      <c r="U22" s="364"/>
      <c r="V22" s="226" t="str">
        <f>IF('Cub Awards'!H25&lt;&gt;"", 'Cub Awards'!H25, "")</f>
        <v/>
      </c>
      <c r="W22" s="230"/>
      <c r="X22" s="227" t="str">
        <f>NOVA!B10</f>
        <v>3a</v>
      </c>
      <c r="Y22" s="227" t="str">
        <f>NOVA!C10</f>
        <v>Choose a question to investigate</v>
      </c>
      <c r="Z22" s="227"/>
      <c r="AA22" s="227" t="str">
        <f>IF(NOVA!H10&lt;&gt;"", NOVA!H10, "")</f>
        <v/>
      </c>
      <c r="AB22" s="230"/>
      <c r="AC22" s="227" t="str">
        <f>NOVA!B69</f>
        <v>4d1</v>
      </c>
      <c r="AD22" s="227" t="str">
        <f>NOVA!C69</f>
        <v>Crate diorama of local animal's habitat</v>
      </c>
      <c r="AE22" s="227"/>
      <c r="AF22" s="227" t="str">
        <f>IF(NOVA!H69&lt;&gt;"", NOVA!H69, "")</f>
        <v/>
      </c>
      <c r="AG22" s="230"/>
      <c r="AH22" s="227" t="str">
        <f>NOVA!B134</f>
        <v>1b</v>
      </c>
      <c r="AI22" s="227" t="str">
        <f>NOVA!C134</f>
        <v>List at least two questions or ideas</v>
      </c>
      <c r="AJ22" s="227"/>
      <c r="AK22" s="227" t="str">
        <f>IF(NOVA!H134&lt;&gt;"", NOVA!H134, "")</f>
        <v/>
      </c>
    </row>
    <row r="23" spans="1:37">
      <c r="A23" s="133" t="str">
        <f>Electives!B50</f>
        <v>Collections and Hobbies</v>
      </c>
      <c r="B23" s="31" t="str">
        <f>IF(Electives!H57&gt;0,Electives!H57," ")</f>
        <v/>
      </c>
      <c r="D23" s="377"/>
      <c r="E23" s="31">
        <f>Achievements!$B27</f>
        <v>2</v>
      </c>
      <c r="F23" s="179" t="str">
        <f>Achievements!$C27</f>
        <v>Earn the religious emblem of your faith</v>
      </c>
      <c r="G23" s="32" t="str">
        <f>IF(Achievements!H27&lt;&gt;"","A","")</f>
        <v/>
      </c>
      <c r="I23" s="378"/>
      <c r="J23" s="178" t="str">
        <f>Electives!B28</f>
        <v>1b</v>
      </c>
      <c r="K23" s="36" t="str">
        <f>Electives!C28</f>
        <v>Play of "Go Fish for 10's"</v>
      </c>
      <c r="L23" s="31" t="str">
        <f>IF(Electives!H28&lt;&gt;"","E","")</f>
        <v/>
      </c>
      <c r="O23" s="174" t="str">
        <f>Electives!B97</f>
        <v>Grow Something</v>
      </c>
      <c r="P23" s="29"/>
      <c r="R23" s="230"/>
      <c r="S23" s="226" t="str">
        <f>'Cub Awards'!B26</f>
        <v>j</v>
      </c>
      <c r="T23" s="364" t="str">
        <f>'Cub Awards'!C26</f>
        <v>Participate in outdoor campfire pgm</v>
      </c>
      <c r="U23" s="364"/>
      <c r="V23" s="226" t="str">
        <f>IF('Cub Awards'!H26&lt;&gt;"", 'Cub Awards'!H26, "")</f>
        <v/>
      </c>
      <c r="W23" s="230"/>
      <c r="X23" s="227" t="str">
        <f>NOVA!B11</f>
        <v>3b</v>
      </c>
      <c r="Y23" s="227" t="str">
        <f>NOVA!C11</f>
        <v>Use scientific method to investigate</v>
      </c>
      <c r="Z23" s="227"/>
      <c r="AA23" s="227" t="str">
        <f>IF(NOVA!H11&lt;&gt;"", NOVA!H11, "")</f>
        <v/>
      </c>
      <c r="AB23" s="230"/>
      <c r="AC23" s="227" t="str">
        <f>NOVA!B70</f>
        <v>4d2</v>
      </c>
      <c r="AD23" s="227" t="str">
        <f>NOVA!C70</f>
        <v>Explain what animal must have</v>
      </c>
      <c r="AE23" s="227"/>
      <c r="AF23" s="227" t="str">
        <f>IF(NOVA!H70&lt;&gt;"", NOVA!H70, "")</f>
        <v/>
      </c>
      <c r="AG23" s="230"/>
      <c r="AH23" s="227" t="str">
        <f>NOVA!B135</f>
        <v>1c</v>
      </c>
      <c r="AI23" s="227" t="str">
        <f>NOVA!C135</f>
        <v>Discuss two with your counselor</v>
      </c>
      <c r="AJ23" s="227"/>
      <c r="AK23" s="227" t="str">
        <f>IF(NOVA!H135&lt;&gt;"", NOVA!H135, "")</f>
        <v/>
      </c>
    </row>
    <row r="24" spans="1:37">
      <c r="A24" s="133" t="str">
        <f>Electives!B58</f>
        <v>Cubs Who Care</v>
      </c>
      <c r="B24" s="31" t="str">
        <f>IF(Electives!H73&gt;0,Electives!H73," ")</f>
        <v/>
      </c>
      <c r="D24" s="377"/>
      <c r="E24" s="31">
        <f>Achievements!$B28</f>
        <v>3</v>
      </c>
      <c r="F24" s="179" t="str">
        <f>Achievements!$C28</f>
        <v>Offer a prayer, etc with family/den/pack</v>
      </c>
      <c r="G24" s="32" t="str">
        <f>IF(Achievements!H28&lt;&gt;"","A","")</f>
        <v/>
      </c>
      <c r="I24" s="378"/>
      <c r="J24" s="178" t="str">
        <f>Electives!B29</f>
        <v>1c</v>
      </c>
      <c r="K24" s="36" t="str">
        <f>Electives!C29</f>
        <v>Do 5 activities that use math</v>
      </c>
      <c r="L24" s="31" t="str">
        <f>IF(Electives!H29&lt;&gt;"","E","")</f>
        <v/>
      </c>
      <c r="N24" s="366" t="str">
        <f>Electives!E97</f>
        <v>(do 1-3 and one of 4)</v>
      </c>
      <c r="O24" s="178">
        <f>Electives!B98</f>
        <v>1</v>
      </c>
      <c r="P24" s="36" t="str">
        <f>Electives!C98</f>
        <v>Plant a seed</v>
      </c>
      <c r="Q24" s="31" t="str">
        <f>IF(Electives!H98&lt;&gt;"","E","")</f>
        <v/>
      </c>
      <c r="R24" s="230"/>
      <c r="S24" s="226" t="str">
        <f>'Cub Awards'!B27</f>
        <v>k</v>
      </c>
      <c r="T24" s="364" t="str">
        <f>'Cub Awards'!C27</f>
        <v>Participate in outdoor sporting event</v>
      </c>
      <c r="U24" s="364"/>
      <c r="V24" s="226" t="str">
        <f>IF('Cub Awards'!H27&lt;&gt;"", 'Cub Awards'!H27, "")</f>
        <v/>
      </c>
      <c r="W24" s="230"/>
      <c r="X24" s="227" t="str">
        <f>NOVA!B12</f>
        <v>3c</v>
      </c>
      <c r="Y24" s="227" t="str">
        <f>NOVA!C12</f>
        <v>Discuss findings with counselor</v>
      </c>
      <c r="Z24" s="227"/>
      <c r="AA24" s="227" t="str">
        <f>IF(NOVA!H12&lt;&gt;"", NOVA!H12, "")</f>
        <v/>
      </c>
      <c r="AB24" s="230"/>
      <c r="AC24" s="238" t="str">
        <f>NOVA!B71</f>
        <v>4e1</v>
      </c>
      <c r="AD24" s="227" t="str">
        <f>NOVA!C71</f>
        <v>Make and place a bird feeder</v>
      </c>
      <c r="AE24" s="227"/>
      <c r="AF24" s="227" t="str">
        <f>IF(NOVA!H71&lt;&gt;"", NOVA!H71, "")</f>
        <v/>
      </c>
      <c r="AG24" s="230"/>
      <c r="AH24" s="227">
        <f>NOVA!B136</f>
        <v>2</v>
      </c>
      <c r="AI24" s="227" t="str">
        <f>NOVA!C136</f>
        <v>Complete an elective listed in comment</v>
      </c>
      <c r="AJ24" s="227"/>
      <c r="AK24" s="227" t="str">
        <f>IF(NOVA!H136&lt;&gt;"", NOVA!H136, "")</f>
        <v/>
      </c>
    </row>
    <row r="25" spans="1:37" ht="12.75" customHeight="1">
      <c r="A25" s="133" t="str">
        <f>Electives!B74</f>
        <v>Digging in the Past</v>
      </c>
      <c r="B25" s="31" t="str">
        <f>IF(Electives!H80&gt;0,Electives!H80," ")</f>
        <v/>
      </c>
      <c r="D25" s="377"/>
      <c r="E25" s="31">
        <f>Achievements!$B29</f>
        <v>4</v>
      </c>
      <c r="F25" s="179" t="str">
        <f>Achievements!$C29</f>
        <v>Read a story about religious freedom</v>
      </c>
      <c r="G25" s="32" t="str">
        <f>IF(Achievements!H29&lt;&gt;"","A","")</f>
        <v/>
      </c>
      <c r="I25" s="378"/>
      <c r="J25" s="178" t="str">
        <f>Electives!B30</f>
        <v>1d</v>
      </c>
      <c r="K25" s="36" t="str">
        <f>Electives!C30</f>
        <v>Make a rekenrek with two rows</v>
      </c>
      <c r="L25" s="31" t="str">
        <f>IF(Electives!H30&lt;&gt;"","E","")</f>
        <v/>
      </c>
      <c r="N25" s="371"/>
      <c r="O25" s="178">
        <f>Electives!B99</f>
        <v>2</v>
      </c>
      <c r="P25" s="36" t="str">
        <f>Electives!C99</f>
        <v>Learn about what grows in your area</v>
      </c>
      <c r="Q25" s="31" t="str">
        <f>IF(Electives!H99&lt;&gt;"","E","")</f>
        <v/>
      </c>
      <c r="R25" s="230"/>
      <c r="S25" s="226" t="str">
        <f>'Cub Awards'!B28</f>
        <v>l</v>
      </c>
      <c r="T25" s="364" t="str">
        <f>'Cub Awards'!C28</f>
        <v>Participate in outdoor worship service</v>
      </c>
      <c r="U25" s="364"/>
      <c r="V25" s="226" t="str">
        <f>IF('Cub Awards'!H28&lt;&gt;"", 'Cub Awards'!H28, "")</f>
        <v/>
      </c>
      <c r="W25" s="230"/>
      <c r="X25" s="227">
        <f>NOVA!B13</f>
        <v>4</v>
      </c>
      <c r="Y25" s="227" t="str">
        <f>NOVA!C13</f>
        <v>Visit a place where science is done</v>
      </c>
      <c r="Z25" s="227"/>
      <c r="AA25" s="227" t="str">
        <f>IF(NOVA!H13&lt;&gt;"", NOVA!H13, "")</f>
        <v/>
      </c>
      <c r="AB25" s="230"/>
      <c r="AC25" s="227" t="str">
        <f>NOVA!B72</f>
        <v>4e2</v>
      </c>
      <c r="AD25" s="227" t="str">
        <f>NOVA!C72</f>
        <v>Fill feeder with birdseed</v>
      </c>
      <c r="AE25" s="227"/>
      <c r="AF25" s="227" t="str">
        <f>IF(NOVA!H72&lt;&gt;"", NOVA!H72, "")</f>
        <v/>
      </c>
      <c r="AG25" s="230"/>
      <c r="AH25" s="227" t="str">
        <f>NOVA!B137</f>
        <v>3a1</v>
      </c>
      <c r="AI25" s="227" t="str">
        <f>NOVA!C137</f>
        <v>Make a list of the three kinds of levers</v>
      </c>
      <c r="AJ25" s="227"/>
      <c r="AK25" s="227" t="str">
        <f>IF(NOVA!H137&lt;&gt;"", NOVA!H137, "")</f>
        <v/>
      </c>
    </row>
    <row r="26" spans="1:37" ht="12.75" customHeight="1">
      <c r="A26" s="133" t="str">
        <f>Electives!B81</f>
        <v>Finding Your Way</v>
      </c>
      <c r="B26" s="31" t="str">
        <f>IF(Electives!H88&gt;0,Electives!H88," ")</f>
        <v xml:space="preserve"> </v>
      </c>
      <c r="D26" s="377"/>
      <c r="E26" s="31">
        <f>Achievements!$B30</f>
        <v>5</v>
      </c>
      <c r="F26" s="179" t="str">
        <f>Achievements!$C30</f>
        <v>Learn a song of grace</v>
      </c>
      <c r="G26" s="32" t="str">
        <f>IF(Achievements!H30&lt;&gt;"","A","")</f>
        <v/>
      </c>
      <c r="I26" s="378"/>
      <c r="J26" s="178" t="str">
        <f>Electives!B31</f>
        <v>1e</v>
      </c>
      <c r="K26" s="36" t="str">
        <f>Electives!C31</f>
        <v xml:space="preserve">Make a rain gauge </v>
      </c>
      <c r="L26" s="31" t="str">
        <f>IF(Electives!H31&lt;&gt;"","E","")</f>
        <v/>
      </c>
      <c r="N26" s="371"/>
      <c r="O26" s="178">
        <f>Electives!B100</f>
        <v>3</v>
      </c>
      <c r="P26" s="36" t="str">
        <f>Electives!C100</f>
        <v>Visit a botanical garden</v>
      </c>
      <c r="Q26" s="31" t="str">
        <f>IF(Electives!H100&lt;&gt;"","E","")</f>
        <v/>
      </c>
      <c r="R26" s="231"/>
      <c r="S26" s="226" t="str">
        <f>'Cub Awards'!B29</f>
        <v>m</v>
      </c>
      <c r="T26" s="364" t="str">
        <f>'Cub Awards'!C29</f>
        <v>Explore park</v>
      </c>
      <c r="U26" s="364"/>
      <c r="V26" s="226" t="str">
        <f>IF('Cub Awards'!H29&lt;&gt;"", 'Cub Awards'!H29, "")</f>
        <v/>
      </c>
      <c r="W26" s="231"/>
      <c r="X26" s="227" t="str">
        <f>NOVA!B14</f>
        <v>4a</v>
      </c>
      <c r="Y26" s="227" t="str">
        <f>NOVA!C14</f>
        <v>Talk to someone in charge about science</v>
      </c>
      <c r="Z26" s="227"/>
      <c r="AA26" s="227" t="str">
        <f>IF(NOVA!H14&lt;&gt;"", NOVA!H14, "")</f>
        <v/>
      </c>
      <c r="AB26" s="231"/>
      <c r="AC26" s="227" t="str">
        <f>NOVA!B73</f>
        <v>4e3</v>
      </c>
      <c r="AD26" s="227" t="str">
        <f>NOVA!C73</f>
        <v>Provide a water source</v>
      </c>
      <c r="AE26" s="227"/>
      <c r="AF26" s="227" t="str">
        <f>IF(NOVA!H73&lt;&gt;"", NOVA!H73, "")</f>
        <v/>
      </c>
      <c r="AG26" s="231"/>
      <c r="AH26" s="227" t="str">
        <f>NOVA!B138</f>
        <v>3a2</v>
      </c>
      <c r="AI26" s="227" t="str">
        <f>NOVA!C138</f>
        <v>Show how each lever work</v>
      </c>
      <c r="AJ26" s="227"/>
      <c r="AK26" s="227" t="str">
        <f>IF(NOVA!H138&lt;&gt;"", NOVA!H138, "")</f>
        <v/>
      </c>
    </row>
    <row r="27" spans="1:37" ht="13.2" customHeight="1">
      <c r="A27" s="133" t="str">
        <f>Electives!B89</f>
        <v>Germs Alive!</v>
      </c>
      <c r="B27" s="31" t="str">
        <f>IF(Electives!H96&gt;0,Electives!H96," ")</f>
        <v xml:space="preserve"> </v>
      </c>
      <c r="D27" s="377"/>
      <c r="E27" s="31">
        <f>Achievements!$B31</f>
        <v>6</v>
      </c>
      <c r="F27" s="179" t="str">
        <f>Achievements!$C31</f>
        <v>Visit a religious monument</v>
      </c>
      <c r="G27" s="32" t="str">
        <f>IF(Achievements!H31&lt;&gt;"","A","")</f>
        <v/>
      </c>
      <c r="I27" s="378"/>
      <c r="J27" s="178" t="str">
        <f>Electives!B33</f>
        <v>2a</v>
      </c>
      <c r="K27" s="36" t="str">
        <f>Electives!C33</f>
        <v>Identify 3 shapes in nature</v>
      </c>
      <c r="L27" s="31" t="str">
        <f>IF(Electives!H33&lt;&gt;"","E","")</f>
        <v/>
      </c>
      <c r="N27" s="371"/>
      <c r="O27" s="178" t="str">
        <f>Electives!B101</f>
        <v>4a</v>
      </c>
      <c r="P27" s="36" t="str">
        <f>Electives!C101</f>
        <v>Make a terrarium</v>
      </c>
      <c r="Q27" s="31" t="str">
        <f>IF(Electives!H101&lt;&gt;"","E","")</f>
        <v/>
      </c>
      <c r="R27" s="228"/>
      <c r="S27" s="226" t="str">
        <f>'Cub Awards'!B30</f>
        <v>n</v>
      </c>
      <c r="T27" s="364" t="str">
        <f>'Cub Awards'!C30</f>
        <v>Invent and play outside game</v>
      </c>
      <c r="U27" s="364"/>
      <c r="V27" s="226" t="str">
        <f>IF('Cub Awards'!H30&lt;&gt;"", 'Cub Awards'!H30, "")</f>
        <v/>
      </c>
      <c r="W27" s="228"/>
      <c r="X27" s="227" t="str">
        <f>NOVA!B15</f>
        <v>4b</v>
      </c>
      <c r="Y27" s="227" t="str">
        <f>NOVA!C15</f>
        <v>Discuss science done/used/explained</v>
      </c>
      <c r="Z27" s="227"/>
      <c r="AA27" s="227" t="str">
        <f>IF(NOVA!H15&lt;&gt;"", NOVA!H15, "")</f>
        <v/>
      </c>
      <c r="AB27" s="228"/>
      <c r="AC27" s="227" t="str">
        <f>NOVA!B74</f>
        <v>4e4</v>
      </c>
      <c r="AD27" s="227" t="str">
        <f>NOVA!C74</f>
        <v>Watch and record feeder for 2 weeks</v>
      </c>
      <c r="AE27" s="227"/>
      <c r="AF27" s="227" t="str">
        <f>IF(NOVA!H74&lt;&gt;"", NOVA!H74, "")</f>
        <v/>
      </c>
      <c r="AG27" s="228"/>
      <c r="AH27" s="227" t="str">
        <f>NOVA!B139</f>
        <v>3a3</v>
      </c>
      <c r="AI27" s="227" t="str">
        <f>NOVA!C139</f>
        <v>Show how the lever moves something</v>
      </c>
      <c r="AJ27" s="227"/>
      <c r="AK27" s="227" t="str">
        <f>IF(NOVA!H139&lt;&gt;"", NOVA!H139, "")</f>
        <v/>
      </c>
    </row>
    <row r="28" spans="1:37" ht="13.2" customHeight="1">
      <c r="A28" s="133" t="str">
        <f>Electives!B97</f>
        <v>Grow Something</v>
      </c>
      <c r="B28" s="31" t="str">
        <f>IF(Electives!H104&gt;0,Electives!H104," ")</f>
        <v/>
      </c>
      <c r="D28" s="180" t="str">
        <f>Achievements!$B33</f>
        <v>Howling at the Moon</v>
      </c>
      <c r="E28" s="180"/>
      <c r="F28" s="180"/>
      <c r="G28" s="180"/>
      <c r="I28" s="378"/>
      <c r="J28" s="178" t="str">
        <f>Electives!B34</f>
        <v>2b</v>
      </c>
      <c r="K28" s="36" t="str">
        <f>Electives!C34</f>
        <v>Identify 2 shapes in bridges</v>
      </c>
      <c r="L28" s="31" t="str">
        <f>IF(Electives!H34&lt;&gt;"","E","")</f>
        <v/>
      </c>
      <c r="N28" s="371"/>
      <c r="O28" s="178" t="str">
        <f>Electives!B102</f>
        <v>4b</v>
      </c>
      <c r="P28" s="36" t="str">
        <f>Electives!C102</f>
        <v>Grow a garden with a seed tray</v>
      </c>
      <c r="Q28" s="31" t="str">
        <f>IF(Electives!H102&lt;&gt;"","E","")</f>
        <v/>
      </c>
      <c r="R28" s="230"/>
      <c r="S28" s="229"/>
      <c r="T28" s="324" t="str">
        <f>'Cub Awards'!C32</f>
        <v>World Conservation Award</v>
      </c>
      <c r="U28" s="324"/>
      <c r="V28" s="229"/>
      <c r="W28" s="230"/>
      <c r="X28" s="227">
        <f>NOVA!B16</f>
        <v>5</v>
      </c>
      <c r="Y28" s="227" t="str">
        <f>NOVA!C16</f>
        <v>Discuss how science affects daily life</v>
      </c>
      <c r="Z28" s="227"/>
      <c r="AA28" s="227" t="str">
        <f>IF(NOVA!H16&lt;&gt;"", NOVA!H16, "")</f>
        <v/>
      </c>
      <c r="AB28" s="230"/>
      <c r="AC28" s="227" t="str">
        <f>NOVA!B75</f>
        <v>4e5</v>
      </c>
      <c r="AD28" s="227" t="str">
        <f>NOVA!C75</f>
        <v>Identify visitors</v>
      </c>
      <c r="AE28" s="227"/>
      <c r="AF28" s="227" t="str">
        <f>IF(NOVA!H75&lt;&gt;"", NOVA!H75, "")</f>
        <v/>
      </c>
      <c r="AG28" s="230"/>
      <c r="AH28" s="227" t="str">
        <f>NOVA!B140</f>
        <v>3a4</v>
      </c>
      <c r="AI28" s="227" t="str">
        <f>NOVA!C140</f>
        <v>Show the class of each lever</v>
      </c>
      <c r="AJ28" s="227"/>
      <c r="AK28" s="227" t="str">
        <f>IF(NOVA!H140&lt;&gt;"", NOVA!H140, "")</f>
        <v/>
      </c>
    </row>
    <row r="29" spans="1:37" ht="12.75" customHeight="1">
      <c r="A29" s="133" t="str">
        <f>Electives!B105</f>
        <v>Hometown Heroes</v>
      </c>
      <c r="B29" s="31" t="str">
        <f>IF(Electives!H112&gt;0,Electives!H112," ")</f>
        <v/>
      </c>
      <c r="D29" s="373" t="str">
        <f>Achievements!E33</f>
        <v>(do all)</v>
      </c>
      <c r="E29" s="32">
        <f>Achievements!$B34</f>
        <v>1</v>
      </c>
      <c r="F29" s="33" t="str">
        <f>Achievements!$C34</f>
        <v>Communicate in two ways</v>
      </c>
      <c r="G29" s="32" t="str">
        <f>IF(Achievements!H34&lt;&gt;"","A","")</f>
        <v/>
      </c>
      <c r="I29" s="378"/>
      <c r="J29" s="178" t="str">
        <f>Electives!B35</f>
        <v>2c</v>
      </c>
      <c r="K29" s="36" t="str">
        <f>Electives!C35</f>
        <v>Choose a shape and record where you see it</v>
      </c>
      <c r="L29" s="31" t="str">
        <f>IF(Electives!H35&lt;&gt;"","E","")</f>
        <v/>
      </c>
      <c r="N29" s="372"/>
      <c r="O29" s="178" t="str">
        <f>Electives!B103</f>
        <v>4c</v>
      </c>
      <c r="P29" s="36" t="str">
        <f>Electives!C103</f>
        <v>Grow a sweep potato in water</v>
      </c>
      <c r="Q29" s="31" t="str">
        <f>IF(Electives!H103&lt;&gt;"","E","")</f>
        <v/>
      </c>
      <c r="R29" s="224"/>
      <c r="S29" s="226">
        <f>'Cub Awards'!B33</f>
        <v>1</v>
      </c>
      <c r="T29" s="364" t="str">
        <f>'Cub Awards'!C33</f>
        <v>Complete Paws on the Path</v>
      </c>
      <c r="U29" s="364"/>
      <c r="V29" s="226" t="str">
        <f>IF('Cub Awards'!H33&lt;&gt;"", 'Cub Awards'!H33,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IF(NOVA!H76&lt;&gt;"", NOVA!H76, "")</f>
        <v/>
      </c>
      <c r="AG29" s="224"/>
      <c r="AH29" s="227" t="str">
        <f>NOVA!B141</f>
        <v>3a5</v>
      </c>
      <c r="AI29" s="227" t="str">
        <f>NOVA!C141</f>
        <v>Show why we use levers</v>
      </c>
      <c r="AJ29" s="227"/>
      <c r="AK29" s="227" t="str">
        <f>IF(NOVA!H141&lt;&gt;"", NOVA!H141, "")</f>
        <v/>
      </c>
    </row>
    <row r="30" spans="1:37" ht="12.75" customHeight="1">
      <c r="A30" s="133" t="str">
        <f>Electives!B113</f>
        <v>Motor Away</v>
      </c>
      <c r="B30" s="31" t="str">
        <f>IF(Electives!H118&gt;0,Electives!H118," ")</f>
        <v xml:space="preserve"> </v>
      </c>
      <c r="D30" s="374"/>
      <c r="E30" s="31">
        <f>Achievements!$B35</f>
        <v>2</v>
      </c>
      <c r="F30" s="179" t="str">
        <f>Achievements!$C35</f>
        <v>Create an original skit</v>
      </c>
      <c r="G30" s="32" t="str">
        <f>IF(Achievements!H35&lt;&gt;"","A","")</f>
        <v/>
      </c>
      <c r="I30" s="378"/>
      <c r="J30" s="178" t="str">
        <f>Electives!B37</f>
        <v>3a</v>
      </c>
      <c r="K30" s="36" t="str">
        <f>Electives!C37</f>
        <v>Count the number of colors in a package</v>
      </c>
      <c r="L30" s="31" t="str">
        <f>IF(Electives!H37&lt;&gt;"","E","")</f>
        <v/>
      </c>
      <c r="O30" s="174" t="str">
        <f>Electives!B105</f>
        <v>Hometown Heroes</v>
      </c>
      <c r="P30" s="29"/>
      <c r="R30" s="224"/>
      <c r="S30" s="226">
        <f>'Cub Awards'!B34</f>
        <v>2</v>
      </c>
      <c r="T30" s="364" t="str">
        <f>'Cub Awards'!C34</f>
        <v>Complete Grow Something</v>
      </c>
      <c r="U30" s="364"/>
      <c r="V30" s="226" t="str">
        <f>IF('Cub Awards'!H34&lt;&gt;"", 'Cub Awards'!H34, "")</f>
        <v/>
      </c>
      <c r="W30" s="224"/>
      <c r="X30" s="227" t="str">
        <f>NOVA!B19</f>
        <v>1a</v>
      </c>
      <c r="Y30" s="227" t="str">
        <f>NOVA!C19</f>
        <v>Read or watch 1 hour of Earth science content</v>
      </c>
      <c r="Z30" s="227"/>
      <c r="AA30" s="227" t="str">
        <f>IF(NOVA!H19&lt;&gt;"", NOVA!H19, "")</f>
        <v/>
      </c>
      <c r="AB30" s="224"/>
      <c r="AC30" s="227" t="str">
        <f>NOVA!B77</f>
        <v>4f</v>
      </c>
      <c r="AD30" s="227" t="str">
        <f>NOVA!C77</f>
        <v>Earn Outdoor Ethics or Conservation awards</v>
      </c>
      <c r="AE30" s="227"/>
      <c r="AF30" s="227" t="str">
        <f>IF(NOVA!H77&lt;&gt;"", NOVA!H77, "")</f>
        <v/>
      </c>
      <c r="AG30" s="224"/>
      <c r="AH30" s="227" t="str">
        <f>NOVA!B142</f>
        <v>3b</v>
      </c>
      <c r="AI30" s="227" t="str">
        <f>NOVA!C142</f>
        <v>Design ONE of the following</v>
      </c>
      <c r="AJ30" s="227"/>
      <c r="AK30" s="227" t="str">
        <f>IF(NOVA!H142&lt;&gt;"", NOVA!H142, "")</f>
        <v/>
      </c>
    </row>
    <row r="31" spans="1:37">
      <c r="A31" s="133" t="str">
        <f>Electives!B119</f>
        <v>Paws of Skill</v>
      </c>
      <c r="B31" s="31" t="str">
        <f>IF(Electives!H127&gt;0,Electives!H127," ")</f>
        <v xml:space="preserve"> </v>
      </c>
      <c r="D31" s="374"/>
      <c r="E31" s="31">
        <f>Achievements!$B36</f>
        <v>3</v>
      </c>
      <c r="F31" s="179" t="str">
        <f>Achievements!$C36</f>
        <v>Present a campfire program</v>
      </c>
      <c r="G31" s="32" t="str">
        <f>IF(Achievements!H36&lt;&gt;"","A","")</f>
        <v/>
      </c>
      <c r="I31" s="378"/>
      <c r="J31" s="178" t="str">
        <f>Electives!B38</f>
        <v>3ai</v>
      </c>
      <c r="K31" s="36" t="str">
        <f>Electives!C38</f>
        <v>Draw graph of the number of colors</v>
      </c>
      <c r="L31" s="31" t="str">
        <f>IF(Electives!H38&lt;&gt;"","E","")</f>
        <v/>
      </c>
      <c r="N31" s="366" t="str">
        <f>Electives!E105</f>
        <v>(do 1-3 and one of 4)</v>
      </c>
      <c r="O31" s="178">
        <f>Electives!B106</f>
        <v>1</v>
      </c>
      <c r="P31" s="36" t="str">
        <f>Electives!C106</f>
        <v>Talk about being a hero</v>
      </c>
      <c r="Q31" s="31" t="str">
        <f>IF(Electives!H106&lt;&gt;"","E","")</f>
        <v/>
      </c>
      <c r="R31" s="230"/>
      <c r="S31" s="226">
        <f>'Cub Awards'!B35</f>
        <v>3</v>
      </c>
      <c r="T31" s="364" t="str">
        <f>'Cub Awards'!C35</f>
        <v>Complete Spirit of the Water 1 &amp; 2</v>
      </c>
      <c r="U31" s="364"/>
      <c r="V31" s="226" t="str">
        <f>IF('Cub Awards'!H35&lt;&gt;"", 'Cub Awards'!H35, "")</f>
        <v/>
      </c>
      <c r="W31" s="230"/>
      <c r="X31" s="227" t="str">
        <f>NOVA!B20</f>
        <v>1b</v>
      </c>
      <c r="Y31" s="227" t="str">
        <f>NOVA!C20</f>
        <v>List at least two questions or ideas</v>
      </c>
      <c r="Z31" s="227"/>
      <c r="AA31" s="227" t="str">
        <f>IF(NOVA!H20&lt;&gt;"", NOVA!H20, "")</f>
        <v/>
      </c>
      <c r="AB31" s="230"/>
      <c r="AC31" s="227">
        <f>NOVA!B78</f>
        <v>5</v>
      </c>
      <c r="AD31" s="227" t="str">
        <f>NOVA!C78</f>
        <v>Visit a place to observe wildlife</v>
      </c>
      <c r="AE31" s="227"/>
      <c r="AF31" s="227" t="str">
        <f>IF(NOVA!H78&lt;&gt;"", NOVA!H78, "")</f>
        <v/>
      </c>
      <c r="AG31" s="230"/>
      <c r="AH31" s="227" t="str">
        <f>NOVA!B143</f>
        <v>3b1</v>
      </c>
      <c r="AI31" s="227" t="str">
        <f>NOVA!C143</f>
        <v>A playground fixture using a lever</v>
      </c>
      <c r="AJ31" s="227"/>
      <c r="AK31" s="227" t="str">
        <f>IF(NOVA!H143&lt;&gt;"", NOVA!H143, "")</f>
        <v/>
      </c>
    </row>
    <row r="32" spans="1:37">
      <c r="A32" s="134" t="str">
        <f>Electives!B128</f>
        <v>Spirit of the Water</v>
      </c>
      <c r="B32" s="31" t="str">
        <f>IF(Electives!H134&gt;0,Electives!H134," ")</f>
        <v xml:space="preserve"> </v>
      </c>
      <c r="D32" s="375"/>
      <c r="E32" s="31">
        <f>Achievements!$B37</f>
        <v>4</v>
      </c>
      <c r="F32" s="179" t="str">
        <f>Achievements!$C37</f>
        <v>Perform your campfire program</v>
      </c>
      <c r="G32" s="32" t="str">
        <f>IF(Achievements!H37&lt;&gt;"","A","")</f>
        <v/>
      </c>
      <c r="I32" s="378"/>
      <c r="J32" s="178" t="str">
        <f>Electives!B39</f>
        <v>3aii</v>
      </c>
      <c r="K32" s="36" t="str">
        <f>Electives!C39</f>
        <v>Determine most common color</v>
      </c>
      <c r="L32" s="31" t="str">
        <f>IF(Electives!H39&lt;&gt;"","E","")</f>
        <v/>
      </c>
      <c r="N32" s="371"/>
      <c r="O32" s="178">
        <f>Electives!B107</f>
        <v>2</v>
      </c>
      <c r="P32" s="36" t="str">
        <f>Electives!C107</f>
        <v>Visit an agency where you find heroes</v>
      </c>
      <c r="Q32" s="31" t="str">
        <f>IF(Electives!H107&lt;&gt;"","E","")</f>
        <v/>
      </c>
      <c r="R32" s="230"/>
      <c r="S32" s="226">
        <f>'Cub Awards'!B36</f>
        <v>4</v>
      </c>
      <c r="T32" s="364" t="str">
        <f>'Cub Awards'!C36</f>
        <v>Participate in conservation project</v>
      </c>
      <c r="U32" s="364"/>
      <c r="V32" s="226" t="str">
        <f>IF('Cub Awards'!H36&lt;&gt;"", 'Cub Awards'!H36, "")</f>
        <v/>
      </c>
      <c r="W32" s="230"/>
      <c r="X32" s="227" t="str">
        <f>NOVA!B21</f>
        <v>1c</v>
      </c>
      <c r="Y32" s="227" t="str">
        <f>NOVA!C21</f>
        <v>Discuss two with your counselor</v>
      </c>
      <c r="Z32" s="227"/>
      <c r="AA32" s="227" t="str">
        <f>IF(NOVA!H21&lt;&gt;"", NOVA!H21, "")</f>
        <v/>
      </c>
      <c r="AB32" s="230"/>
      <c r="AC32" s="227" t="str">
        <f>NOVA!B79</f>
        <v>5a1</v>
      </c>
      <c r="AD32" s="227" t="str">
        <f>NOVA!C79</f>
        <v>Talk about different species living there</v>
      </c>
      <c r="AE32" s="227"/>
      <c r="AF32" s="227" t="str">
        <f>IF(NOVA!H79&lt;&gt;"", NOVA!H79, "")</f>
        <v/>
      </c>
      <c r="AG32" s="230"/>
      <c r="AH32" s="227" t="str">
        <f>NOVA!B144</f>
        <v>3b2</v>
      </c>
      <c r="AI32" s="227" t="str">
        <f>NOVA!C144</f>
        <v>A game / sport using a lever</v>
      </c>
      <c r="AJ32" s="227"/>
      <c r="AK32" s="227" t="str">
        <f>IF(NOVA!H144&lt;&gt;"", NOVA!H144, "")</f>
        <v/>
      </c>
    </row>
    <row r="33" spans="1:37" ht="13.2" customHeight="1">
      <c r="D33" s="28" t="str">
        <f>Achievements!$B39</f>
        <v>Paws on the Path</v>
      </c>
      <c r="E33" s="28"/>
      <c r="F33" s="28"/>
      <c r="G33" s="28"/>
      <c r="I33" s="378"/>
      <c r="J33" s="178" t="str">
        <f>Electives!B40</f>
        <v>3aiii</v>
      </c>
      <c r="K33" s="36" t="str">
        <f>Electives!C40</f>
        <v>Compare your results</v>
      </c>
      <c r="L33" s="31" t="str">
        <f>IF(Electives!H40&lt;&gt;"","E","")</f>
        <v/>
      </c>
      <c r="N33" s="371"/>
      <c r="O33" s="178">
        <f>Electives!B108</f>
        <v>3</v>
      </c>
      <c r="P33" s="36" t="str">
        <f>Electives!C108</f>
        <v>Interview a hero</v>
      </c>
      <c r="Q33" s="31" t="str">
        <f>IF(Electives!H108&lt;&gt;"","E","")</f>
        <v/>
      </c>
      <c r="R33" s="230"/>
      <c r="W33" s="230"/>
      <c r="X33" s="227">
        <f>NOVA!B22</f>
        <v>2</v>
      </c>
      <c r="Y33" s="227" t="str">
        <f>NOVA!C22</f>
        <v>Complete an elective listed in comment</v>
      </c>
      <c r="Z33" s="227"/>
      <c r="AA33" s="227" t="str">
        <f>IF(NOVA!H22&lt;&gt;"", NOVA!H22, "")</f>
        <v/>
      </c>
      <c r="AB33" s="230"/>
      <c r="AC33" s="227" t="str">
        <f>NOVA!B80</f>
        <v>5a2</v>
      </c>
      <c r="AD33" s="227" t="str">
        <f>NOVA!C80</f>
        <v>Ask expert about what they studied</v>
      </c>
      <c r="AE33" s="227"/>
      <c r="AF33" s="227" t="str">
        <f>IF(NOVA!H80&lt;&gt;"", NOVA!H80, "")</f>
        <v/>
      </c>
      <c r="AG33" s="230"/>
      <c r="AH33" s="227" t="str">
        <f>NOVA!B145</f>
        <v>3b3</v>
      </c>
      <c r="AI33" s="227" t="str">
        <f>NOVA!C145</f>
        <v>An invention using a lever</v>
      </c>
      <c r="AJ33" s="227"/>
      <c r="AK33" s="227" t="str">
        <f>IF(NOVA!H145&lt;&gt;"", NOVA!H145, "")</f>
        <v/>
      </c>
    </row>
    <row r="34" spans="1:37" ht="12.75" customHeight="1">
      <c r="D34" s="373" t="str">
        <f>Achievements!E39</f>
        <v>(do 1-5)</v>
      </c>
      <c r="E34" s="31">
        <f>Achievements!$B40</f>
        <v>1</v>
      </c>
      <c r="F34" s="179" t="str">
        <f>Achievements!$C40</f>
        <v>Prepare for a hike</v>
      </c>
      <c r="G34" s="31" t="str">
        <f>IF(Achievements!H40&lt;&gt;"","A","")</f>
        <v/>
      </c>
      <c r="I34" s="378"/>
      <c r="J34" s="178" t="str">
        <f>Electives!B41</f>
        <v>3aiv</v>
      </c>
      <c r="K34" s="36" t="str">
        <f>Electives!C41</f>
        <v>Predict the colors in a different package</v>
      </c>
      <c r="L34" s="31" t="str">
        <f>IF(Electives!H41&lt;&gt;"","E","")</f>
        <v/>
      </c>
      <c r="N34" s="371"/>
      <c r="O34" s="178" t="str">
        <f>Electives!B109</f>
        <v>4a</v>
      </c>
      <c r="P34" s="36" t="str">
        <f>Electives!C109</f>
        <v>Honor a serviceperson with a care package</v>
      </c>
      <c r="Q34" s="31" t="str">
        <f>IF(Electives!H109&lt;&gt;"","E","")</f>
        <v/>
      </c>
      <c r="R34" s="224"/>
      <c r="W34" s="224"/>
      <c r="X34" s="227">
        <f>NOVA!B23</f>
        <v>3</v>
      </c>
      <c r="Y34" s="227" t="str">
        <f>NOVA!C23</f>
        <v>Investigate All of A, B, C, OR D</v>
      </c>
      <c r="Z34" s="227"/>
      <c r="AA34" s="227" t="str">
        <f>IF(NOVA!H23&lt;&gt;"", NOVA!H23, "")</f>
        <v/>
      </c>
      <c r="AB34" s="224"/>
      <c r="AC34" s="227" t="str">
        <f>NOVA!B81</f>
        <v>5b</v>
      </c>
      <c r="AD34" s="227" t="str">
        <f>NOVA!C81</f>
        <v>Discuss with counselor your visit</v>
      </c>
      <c r="AE34" s="227"/>
      <c r="AF34" s="227" t="str">
        <f>IF(NOVA!H81&lt;&gt;"", NOVA!H81, "")</f>
        <v/>
      </c>
      <c r="AG34" s="224"/>
      <c r="AH34" s="227" t="str">
        <f>NOVA!B146</f>
        <v>3c</v>
      </c>
      <c r="AI34" s="227" t="str">
        <f>NOVA!C146</f>
        <v>Discuss findings with counselor</v>
      </c>
      <c r="AJ34" s="227"/>
      <c r="AK34" s="227" t="str">
        <f>IF(NOVA!H146&lt;&gt;"", NOVA!H146, "")</f>
        <v/>
      </c>
    </row>
    <row r="35" spans="1:37" ht="13.2" customHeight="1">
      <c r="A35" s="105" t="s">
        <v>103</v>
      </c>
      <c r="B35" s="106"/>
      <c r="D35" s="374"/>
      <c r="E35" s="31">
        <f>Achievements!$B41</f>
        <v>2</v>
      </c>
      <c r="F35" s="179" t="str">
        <f>Achievements!$C41</f>
        <v>Tell what the buddy system is</v>
      </c>
      <c r="G35" s="31" t="str">
        <f>IF(Achievements!H41&lt;&gt;"","A","")</f>
        <v/>
      </c>
      <c r="I35" s="378"/>
      <c r="J35" s="178" t="str">
        <f>Electives!B42</f>
        <v>3av</v>
      </c>
      <c r="K35" s="36" t="str">
        <f>Electives!C42</f>
        <v>Decide if your prediction was close</v>
      </c>
      <c r="L35" s="31" t="str">
        <f>IF(Electives!H42&lt;&gt;"","E","")</f>
        <v/>
      </c>
      <c r="N35" s="371"/>
      <c r="O35" s="178" t="str">
        <f>Electives!B110</f>
        <v>4b</v>
      </c>
      <c r="P35" s="36" t="str">
        <f>Electives!C110</f>
        <v>Find out about service animals</v>
      </c>
      <c r="Q35" s="31" t="str">
        <f>IF(Electives!H110&lt;&gt;"","E","")</f>
        <v/>
      </c>
      <c r="R35" s="224"/>
      <c r="W35" s="224"/>
      <c r="X35" s="227" t="str">
        <f>NOVA!B24</f>
        <v>3a1</v>
      </c>
      <c r="Y35" s="227" t="str">
        <f>NOVA!C24</f>
        <v>How are volcanoes are formed</v>
      </c>
      <c r="Z35" s="227"/>
      <c r="AA35" s="227" t="str">
        <f>IF(NOVA!H24&lt;&gt;"", NOVA!H24, "")</f>
        <v/>
      </c>
      <c r="AB35" s="224"/>
      <c r="AC35" s="227" t="str">
        <f>NOVA!B82</f>
        <v>6a</v>
      </c>
      <c r="AD35" s="227" t="str">
        <f>NOVA!C82</f>
        <v>Discuss why wildlife is important</v>
      </c>
      <c r="AE35" s="227"/>
      <c r="AF35" s="227" t="str">
        <f>IF(NOVA!H82&lt;&gt;"", NOVA!H82, "")</f>
        <v/>
      </c>
      <c r="AG35" s="224"/>
      <c r="AH35" s="227" t="str">
        <f>NOVA!B147</f>
        <v>4a</v>
      </c>
      <c r="AI35" s="227" t="str">
        <f>NOVA!C147</f>
        <v>Visit a place that uses levers</v>
      </c>
      <c r="AJ35" s="227"/>
      <c r="AK35" s="227" t="str">
        <f>IF(NOVA!H147&lt;&gt;"", NOVA!H147, "")</f>
        <v/>
      </c>
    </row>
    <row r="36" spans="1:37" ht="12.75" customHeight="1">
      <c r="A36" s="107" t="s">
        <v>104</v>
      </c>
      <c r="B36" s="23"/>
      <c r="D36" s="374"/>
      <c r="E36" s="31">
        <f>Achievements!$B42</f>
        <v>3</v>
      </c>
      <c r="F36" s="179" t="str">
        <f>Achievements!$C42</f>
        <v>Chose appropriate clothing for a hike</v>
      </c>
      <c r="G36" s="31" t="str">
        <f>IF(Achievements!H42&lt;&gt;"","A","")</f>
        <v/>
      </c>
      <c r="I36" s="378"/>
      <c r="J36" s="178" t="str">
        <f>Electives!B43</f>
        <v>3b</v>
      </c>
      <c r="K36" s="36" t="str">
        <f>Electives!C43</f>
        <v>Measure peoples height and count steps</v>
      </c>
      <c r="L36" s="31" t="str">
        <f>IF(Electives!H43&lt;&gt;"","E","")</f>
        <v/>
      </c>
      <c r="N36" s="372"/>
      <c r="O36" s="178" t="str">
        <f>Electives!B111</f>
        <v>4c</v>
      </c>
      <c r="P36" s="36" t="str">
        <f>Electives!C111</f>
        <v>Participate in an event that celebrates heroes</v>
      </c>
      <c r="Q36" s="31" t="str">
        <f>IF(Electives!H111&lt;&gt;"","E","")</f>
        <v/>
      </c>
      <c r="R36" s="230"/>
      <c r="S36" s="365" t="s">
        <v>669</v>
      </c>
      <c r="T36" s="365"/>
      <c r="U36" s="365"/>
      <c r="V36" s="365"/>
      <c r="W36" s="230"/>
      <c r="X36" s="227" t="str">
        <f>NOVA!B25</f>
        <v>3a2</v>
      </c>
      <c r="Y36" s="227" t="str">
        <f>NOVA!C25</f>
        <v>Difference between lava and magma</v>
      </c>
      <c r="Z36" s="227"/>
      <c r="AA36" s="227" t="str">
        <f>IF(NOVA!H25&lt;&gt;"", NOVA!H25, "")</f>
        <v/>
      </c>
      <c r="AB36" s="230"/>
      <c r="AC36" s="227" t="str">
        <f>NOVA!B83</f>
        <v>6b</v>
      </c>
      <c r="AD36" s="227" t="str">
        <f>NOVA!C83</f>
        <v>Discuss why biodiversity is important</v>
      </c>
      <c r="AE36" s="227"/>
      <c r="AF36" s="227" t="str">
        <f>IF(NOVA!H83&lt;&gt;"", NOVA!H83, "")</f>
        <v/>
      </c>
      <c r="AG36" s="230"/>
      <c r="AH36" s="227" t="str">
        <f>NOVA!B148</f>
        <v>4b</v>
      </c>
      <c r="AI36" s="227" t="str">
        <f>NOVA!C148</f>
        <v>Discuss the equipment using levers</v>
      </c>
      <c r="AJ36" s="227"/>
      <c r="AK36" s="227" t="str">
        <f>IF(NOVA!H148&lt;&gt;"", NOVA!H148, "")</f>
        <v/>
      </c>
    </row>
    <row r="37" spans="1:37" ht="12.75" customHeight="1">
      <c r="A37" s="107" t="s">
        <v>114</v>
      </c>
      <c r="B37" s="23"/>
      <c r="D37" s="374"/>
      <c r="E37" s="31">
        <f>Achievements!$B43</f>
        <v>4</v>
      </c>
      <c r="F37" s="179" t="str">
        <f>Achievements!$C43</f>
        <v>Discuss how you show respect for wildlife</v>
      </c>
      <c r="G37" s="31" t="str">
        <f>IF(Achievements!H43&lt;&gt;"","A","")</f>
        <v/>
      </c>
      <c r="I37" s="378"/>
      <c r="J37" s="178" t="str">
        <f>Electives!B44</f>
        <v>3c</v>
      </c>
      <c r="K37" s="36" t="str">
        <f>Electives!C44</f>
        <v>Graph number of shots to make 5 baskets</v>
      </c>
      <c r="L37" s="31" t="str">
        <f>IF(Electives!H44&lt;&gt;"","E","")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IF(NOVA!H26&lt;&gt;"", NOVA!H26, "")</f>
        <v/>
      </c>
      <c r="AB37" s="230"/>
      <c r="AC37" s="227" t="str">
        <f>NOVA!B84</f>
        <v>6c</v>
      </c>
      <c r="AD37" s="227" t="str">
        <f>NOVA!C84</f>
        <v>Discuss problems with invasive species</v>
      </c>
      <c r="AE37" s="227"/>
      <c r="AF37" s="227" t="str">
        <f>IF(NOVA!H84&lt;&gt;"", NOVA!H84, "")</f>
        <v/>
      </c>
      <c r="AG37" s="230"/>
      <c r="AH37" s="227">
        <f>NOVA!B149</f>
        <v>5</v>
      </c>
      <c r="AI37" s="227" t="str">
        <f>NOVA!C149</f>
        <v>Discuss how simple machines affect life</v>
      </c>
      <c r="AJ37" s="227"/>
      <c r="AK37" s="227" t="str">
        <f>IF(NOVA!H149&lt;&gt;"", NOVA!H149, "")</f>
        <v/>
      </c>
    </row>
    <row r="38" spans="1:37">
      <c r="A38" s="107" t="s">
        <v>105</v>
      </c>
      <c r="B38" s="23"/>
      <c r="D38" s="374"/>
      <c r="E38" s="31">
        <f>Achievements!$B44</f>
        <v>5</v>
      </c>
      <c r="F38" s="179" t="str">
        <f>Achievements!$C44</f>
        <v>Go on a 1 mile hike</v>
      </c>
      <c r="G38" s="31" t="str">
        <f>IF(Achievements!H44&lt;&gt;"","A","")</f>
        <v/>
      </c>
      <c r="I38" s="378"/>
      <c r="J38" s="178" t="str">
        <f>Electives!B46</f>
        <v>4a</v>
      </c>
      <c r="K38" s="36" t="str">
        <f>Electives!C46</f>
        <v>Use a secret code</v>
      </c>
      <c r="L38" s="31" t="str">
        <f>IF(Electives!H46&lt;&gt;"","E","")</f>
        <v/>
      </c>
      <c r="N38" s="366" t="str">
        <f>Electives!E113</f>
        <v>(do all)</v>
      </c>
      <c r="O38" s="178" t="str">
        <f>Electives!B114</f>
        <v>1a</v>
      </c>
      <c r="P38" s="36" t="str">
        <f>Electives!C114</f>
        <v>Fly three kinds of paper airplanes</v>
      </c>
      <c r="Q38" s="31" t="str">
        <f>IF(Electives!H114&lt;&gt;"","E","")</f>
        <v/>
      </c>
      <c r="R38" s="230"/>
      <c r="S38" s="22"/>
      <c r="T38" s="239" t="str">
        <f>'Shooting Sports'!C5</f>
        <v>BB Gun: Level 1</v>
      </c>
      <c r="U38" s="22"/>
      <c r="V38" s="22"/>
      <c r="W38" s="230"/>
      <c r="X38" s="227" t="str">
        <f>NOVA!B27</f>
        <v>3a4</v>
      </c>
      <c r="Y38" s="227" t="str">
        <f>NOVA!C27</f>
        <v>Build or draw a volcano model</v>
      </c>
      <c r="Z38" s="227"/>
      <c r="AA38" s="227" t="str">
        <f>IF(NOVA!H27&lt;&gt;"", NOVA!H27,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IF(Achievements!H45&lt;&gt;"","A","")</f>
        <v/>
      </c>
      <c r="I39" s="378"/>
      <c r="J39" s="178" t="str">
        <f>Electives!B47</f>
        <v>4b</v>
      </c>
      <c r="K39" s="36" t="str">
        <f>Electives!C47</f>
        <v>Use the pig pen code</v>
      </c>
      <c r="L39" s="31" t="str">
        <f>IF(Electives!H47&lt;&gt;"","E","")</f>
        <v/>
      </c>
      <c r="N39" s="367"/>
      <c r="O39" s="178" t="str">
        <f>Electives!B115</f>
        <v>1b</v>
      </c>
      <c r="P39" s="36" t="str">
        <f>Electives!C115</f>
        <v>Make a paper airplane catapult</v>
      </c>
      <c r="Q39" s="31" t="str">
        <f>IF(Electives!H115&lt;&gt;"","E","")</f>
        <v/>
      </c>
      <c r="R39" s="230"/>
      <c r="S39" s="160">
        <f>'Shooting Sports'!B6</f>
        <v>1</v>
      </c>
      <c r="T39" s="160" t="str">
        <f>'Shooting Sports'!C6</f>
        <v>Explain what to do if you find gun</v>
      </c>
      <c r="U39" s="160"/>
      <c r="V39" s="160" t="str">
        <f>IF('Shooting Sports'!H6&lt;&gt;"", 'Shooting Sports'!H6, "")</f>
        <v/>
      </c>
      <c r="W39" s="230"/>
      <c r="X39" s="227" t="str">
        <f>NOVA!B28</f>
        <v>3a5</v>
      </c>
      <c r="Y39" s="227" t="str">
        <f>NOVA!C28</f>
        <v>Share model and what you learned</v>
      </c>
      <c r="Z39" s="227"/>
      <c r="AA39" s="227" t="str">
        <f>IF(NOVA!H28&lt;&gt;"", NOVA!H28, "")</f>
        <v/>
      </c>
      <c r="AB39" s="230"/>
      <c r="AC39" s="227" t="str">
        <f>NOVA!B87</f>
        <v>1a</v>
      </c>
      <c r="AD39" s="227" t="str">
        <f>NOVA!C87</f>
        <v>Read or watch 1 hour of space content</v>
      </c>
      <c r="AE39" s="227"/>
      <c r="AF39" s="227" t="str">
        <f>IF(NOVA!H87&lt;&gt;"", NOVA!H87, "")</f>
        <v/>
      </c>
      <c r="AG39" s="230"/>
      <c r="AH39" s="227" t="str">
        <f>NOVA!B152</f>
        <v>1a</v>
      </c>
      <c r="AI39" s="227" t="str">
        <f>NOVA!C152</f>
        <v>Read or watch 1 hour of Math content</v>
      </c>
      <c r="AJ39" s="227"/>
      <c r="AK39" s="227" t="str">
        <f>IF(NOVA!H152&lt;&gt;"", NOVA!H152, "")</f>
        <v/>
      </c>
    </row>
    <row r="40" spans="1:37" ht="13.2" customHeight="1">
      <c r="A40" s="26"/>
      <c r="B40" s="26"/>
      <c r="D40" s="375"/>
      <c r="E40" s="31">
        <f>Achievements!$B46</f>
        <v>7</v>
      </c>
      <c r="F40" s="179" t="str">
        <f>Achievements!$C46</f>
        <v>Draw a map of your area</v>
      </c>
      <c r="G40" s="31" t="str">
        <f>IF(Achievements!H46&lt;&gt;"","A","")</f>
        <v/>
      </c>
      <c r="I40" s="378"/>
      <c r="J40" s="178" t="str">
        <f>Electives!B48</f>
        <v>4c</v>
      </c>
      <c r="K40" s="36" t="str">
        <f>Electives!C48</f>
        <v>Practice using a block cipher</v>
      </c>
      <c r="L40" s="31" t="str">
        <f>IF(Electives!H48&lt;&gt;"","E","")</f>
        <v/>
      </c>
      <c r="N40" s="367"/>
      <c r="O40" s="178">
        <f>Electives!B116</f>
        <v>2</v>
      </c>
      <c r="P40" s="36" t="str">
        <f>Electives!C116</f>
        <v>Sail two different boats</v>
      </c>
      <c r="Q40" s="31" t="str">
        <f>IF(Electives!H116&lt;&gt;"","E","")</f>
        <v/>
      </c>
      <c r="R40" s="230"/>
      <c r="S40" s="160">
        <f>'Shooting Sports'!B7</f>
        <v>2</v>
      </c>
      <c r="T40" s="160" t="str">
        <f>'Shooting Sports'!C7</f>
        <v>Load, fire, secure gun and safety mech.</v>
      </c>
      <c r="U40" s="160"/>
      <c r="V40" s="160" t="str">
        <f>IF('Shooting Sports'!H7&lt;&gt;"", 'Shooting Sports'!H7, "")</f>
        <v/>
      </c>
      <c r="W40" s="230"/>
      <c r="X40" s="227" t="str">
        <f>NOVA!B29</f>
        <v>3b1</v>
      </c>
      <c r="Y40" s="227" t="str">
        <f>NOVA!C29</f>
        <v>Collect 3 to 5 common minerals</v>
      </c>
      <c r="Z40" s="227"/>
      <c r="AA40" s="227" t="str">
        <f>IF(NOVA!H29&lt;&gt;"", NOVA!H29, "")</f>
        <v/>
      </c>
      <c r="AB40" s="230"/>
      <c r="AC40" s="227" t="str">
        <f>NOVA!B88</f>
        <v>1b</v>
      </c>
      <c r="AD40" s="227" t="str">
        <f>NOVA!C88</f>
        <v>List at least two questions or ideas</v>
      </c>
      <c r="AE40" s="227"/>
      <c r="AF40" s="227" t="str">
        <f>IF(NOVA!H88&lt;&gt;"", NOVA!H88, "")</f>
        <v/>
      </c>
      <c r="AG40" s="230"/>
      <c r="AH40" s="227" t="str">
        <f>NOVA!B153</f>
        <v>1b</v>
      </c>
      <c r="AI40" s="227" t="str">
        <f>NOVA!C153</f>
        <v>List at least two questions or ideas</v>
      </c>
      <c r="AJ40" s="227"/>
      <c r="AK40" s="227" t="str">
        <f>IF(NOVA!H153&lt;&gt;"", NOVA!H153,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IF(Electives!H117&lt;&gt;"","E","")</f>
        <v/>
      </c>
      <c r="R41" s="224"/>
      <c r="S41" s="160">
        <f>'Shooting Sports'!B8</f>
        <v>3</v>
      </c>
      <c r="T41" s="160" t="str">
        <f>'Shooting Sports'!C8</f>
        <v>Demonstrate good shooting techniques</v>
      </c>
      <c r="U41" s="160"/>
      <c r="V41" s="160" t="str">
        <f>IF('Shooting Sports'!H8&lt;&gt;"", 'Shooting Sports'!H8, "")</f>
        <v/>
      </c>
      <c r="W41" s="224"/>
      <c r="X41" s="227" t="str">
        <f>NOVA!B30</f>
        <v>3b2</v>
      </c>
      <c r="Y41" s="227" t="str">
        <f>NOVA!C30</f>
        <v>Types of rock these minerals found in</v>
      </c>
      <c r="Z41" s="227"/>
      <c r="AA41" s="227" t="str">
        <f>IF(NOVA!H30&lt;&gt;"", NOVA!H30, "")</f>
        <v/>
      </c>
      <c r="AB41" s="224"/>
      <c r="AC41" s="227" t="str">
        <f>NOVA!B89</f>
        <v>1c</v>
      </c>
      <c r="AD41" s="227" t="str">
        <f>NOVA!C89</f>
        <v>Discuss two with your counselor</v>
      </c>
      <c r="AE41" s="227"/>
      <c r="AF41" s="227" t="str">
        <f>IF(NOVA!H89&lt;&gt;"", NOVA!H89, "")</f>
        <v/>
      </c>
      <c r="AG41" s="224"/>
      <c r="AH41" s="227" t="str">
        <f>NOVA!B154</f>
        <v>1c</v>
      </c>
      <c r="AI41" s="227" t="str">
        <f>NOVA!C154</f>
        <v>Discuss two with your counselor</v>
      </c>
      <c r="AJ41" s="227"/>
      <c r="AK41" s="227" t="str">
        <f>IF(NOVA!H154&lt;&gt;"", NOVA!H154, "")</f>
        <v/>
      </c>
    </row>
    <row r="42" spans="1:37" ht="12.75" customHeight="1">
      <c r="D42" s="373" t="str">
        <f>Achievements!E48</f>
        <v>(do all)</v>
      </c>
      <c r="E42" s="35">
        <f>Achievements!$B49</f>
        <v>1</v>
      </c>
      <c r="F42" s="179" t="str">
        <f>Achievements!$C49</f>
        <v>Play catch</v>
      </c>
      <c r="G42" s="31" t="str">
        <f>IF(Achievements!H49&lt;&gt;"","A","")</f>
        <v/>
      </c>
      <c r="I42" s="366" t="str">
        <f>Electives!E50</f>
        <v>(do 1, 2, one of 3, one of 4)</v>
      </c>
      <c r="J42" s="178">
        <f>Electives!B51</f>
        <v>1</v>
      </c>
      <c r="K42" s="36" t="str">
        <f>Electives!C51</f>
        <v>Collect 10 items</v>
      </c>
      <c r="L42" s="31" t="str">
        <f>IF(Electives!H51&lt;&gt;"","E","")</f>
        <v/>
      </c>
      <c r="O42" s="174" t="str">
        <f>Electives!B119</f>
        <v>Paws of Skill</v>
      </c>
      <c r="P42" s="29"/>
      <c r="R42" s="104"/>
      <c r="S42" s="160">
        <f>'Shooting Sports'!B9</f>
        <v>4</v>
      </c>
      <c r="T42" s="160" t="str">
        <f>'Shooting Sports'!C9</f>
        <v>Show how to put away and store gun</v>
      </c>
      <c r="U42" s="160"/>
      <c r="V42" s="160" t="str">
        <f>IF('Shooting Sports'!H9&lt;&gt;"", 'Shooting Sports'!H9, "")</f>
        <v/>
      </c>
      <c r="W42" s="104"/>
      <c r="X42" s="227" t="str">
        <f>NOVA!B31</f>
        <v>3b3</v>
      </c>
      <c r="Y42" s="227" t="str">
        <f>NOVA!C31</f>
        <v>Explain difference of rock types</v>
      </c>
      <c r="Z42" s="227"/>
      <c r="AA42" s="227" t="str">
        <f>IF(NOVA!H31&lt;&gt;"", NOVA!H31, "")</f>
        <v/>
      </c>
      <c r="AB42" s="104"/>
      <c r="AC42" s="227">
        <f>NOVA!B90</f>
        <v>2</v>
      </c>
      <c r="AD42" s="227" t="str">
        <f>NOVA!C90</f>
        <v>Complete an elective listed in comment</v>
      </c>
      <c r="AE42" s="227"/>
      <c r="AF42" s="227" t="str">
        <f>IF(NOVA!H90&lt;&gt;"", NOVA!H90, "")</f>
        <v/>
      </c>
      <c r="AG42" s="104"/>
      <c r="AH42" s="227">
        <f>NOVA!B155</f>
        <v>2</v>
      </c>
      <c r="AI42" s="227" t="str">
        <f>NOVA!C155</f>
        <v>Complete the Code of the Wolf adventure</v>
      </c>
      <c r="AJ42" s="227"/>
      <c r="AK42" s="227" t="str">
        <f>IF(NOVA!H155&lt;&gt;"", NOVA!H155, "")</f>
        <v/>
      </c>
    </row>
    <row r="43" spans="1:37" ht="12.75" customHeight="1">
      <c r="D43" s="374"/>
      <c r="E43" s="35">
        <f>Achievements!$B50</f>
        <v>2</v>
      </c>
      <c r="F43" s="179" t="str">
        <f>Achievements!$C50</f>
        <v>Practice your balance</v>
      </c>
      <c r="G43" s="31" t="str">
        <f>IF(Achievements!H50&lt;&gt;"","A","")</f>
        <v/>
      </c>
      <c r="I43" s="371"/>
      <c r="J43" s="178">
        <f>Electives!B52</f>
        <v>2</v>
      </c>
      <c r="K43" s="36" t="str">
        <f>Electives!C52</f>
        <v>Share your collection</v>
      </c>
      <c r="L43" s="31" t="str">
        <f>IF(Electives!H52&lt;&gt;"","E","")</f>
        <v/>
      </c>
      <c r="N43" s="366" t="str">
        <f>Electives!E119</f>
        <v>(do 1-4)</v>
      </c>
      <c r="O43" s="178">
        <f>Electives!B120</f>
        <v>1</v>
      </c>
      <c r="P43" s="36" t="str">
        <f>Electives!C120</f>
        <v>Learn about being physically fit</v>
      </c>
      <c r="Q43" s="31" t="str">
        <f>IF(Electives!H120&lt;&gt;"","E","")</f>
        <v/>
      </c>
      <c r="R43" s="228"/>
      <c r="S43" s="3"/>
      <c r="T43" s="239" t="str">
        <f>'Shooting Sports'!C11</f>
        <v>BB Gun: Level 2</v>
      </c>
      <c r="U43" s="3"/>
      <c r="V43" s="3"/>
      <c r="W43" s="228"/>
      <c r="X43" s="227" t="str">
        <f>NOVA!B32</f>
        <v>3b4</v>
      </c>
      <c r="Y43" s="227" t="str">
        <f>NOVA!C32</f>
        <v>Share collection and what you learned</v>
      </c>
      <c r="Z43" s="227"/>
      <c r="AA43" s="227" t="str">
        <f>IF(NOVA!H32&lt;&gt;"", NOVA!H32, "")</f>
        <v/>
      </c>
      <c r="AB43" s="228"/>
      <c r="AC43" s="227">
        <f>NOVA!B91</f>
        <v>3</v>
      </c>
      <c r="AD43" s="227" t="str">
        <f>NOVA!C91</f>
        <v>Do TWO from A-F</v>
      </c>
      <c r="AE43" s="227"/>
      <c r="AF43" s="227" t="str">
        <f>IF(NOVA!H91&lt;&gt;"", NOVA!H91, "")</f>
        <v/>
      </c>
      <c r="AG43" s="228"/>
      <c r="AH43" s="227">
        <f>NOVA!B156</f>
        <v>3</v>
      </c>
      <c r="AI43" s="227" t="str">
        <f>NOVA!C156</f>
        <v>Do TWO of A, B or C</v>
      </c>
      <c r="AJ43" s="227"/>
      <c r="AK43" s="227" t="str">
        <f>IF(NOVA!H156&lt;&gt;"", NOVA!H156, "")</f>
        <v/>
      </c>
    </row>
    <row r="44" spans="1:37" ht="13.2" customHeight="1">
      <c r="D44" s="374"/>
      <c r="E44" s="35">
        <f>Achievements!$B51</f>
        <v>3</v>
      </c>
      <c r="F44" s="179" t="str">
        <f>Achievements!$C51</f>
        <v>Practice your flexibility</v>
      </c>
      <c r="G44" s="31" t="str">
        <f>IF(Achievements!H51&lt;&gt;"","A","")</f>
        <v/>
      </c>
      <c r="I44" s="371"/>
      <c r="J44" s="178" t="str">
        <f>Electives!B53</f>
        <v>3a</v>
      </c>
      <c r="K44" s="36" t="str">
        <f>Electives!C53</f>
        <v>Visit a museum displaying collections</v>
      </c>
      <c r="L44" s="31" t="str">
        <f>IF(Electives!H53&lt;&gt;"","E","")</f>
        <v/>
      </c>
      <c r="N44" s="367"/>
      <c r="O44" s="178">
        <f>Electives!B121</f>
        <v>2</v>
      </c>
      <c r="P44" s="36" t="str">
        <f>Electives!C121</f>
        <v>Talk about properly warming up</v>
      </c>
      <c r="Q44" s="31" t="str">
        <f>IF(Electives!H121&lt;&gt;"","E","")</f>
        <v/>
      </c>
      <c r="R44" s="228"/>
      <c r="S44" s="160">
        <f>'Shooting Sports'!B12</f>
        <v>1</v>
      </c>
      <c r="T44" s="160" t="str">
        <f>'Shooting Sports'!C12</f>
        <v>Earn the Level 1 Emblem for BB Gun</v>
      </c>
      <c r="U44" s="160"/>
      <c r="V44" s="160" t="str">
        <f>IF('Shooting Sports'!H12&lt;&gt;"", 'Shooting Sports'!H12, "")</f>
        <v/>
      </c>
      <c r="W44" s="228"/>
      <c r="X44" s="227" t="str">
        <f>NOVA!B33</f>
        <v>3c1</v>
      </c>
      <c r="Y44" s="227" t="str">
        <f>NOVA!C33</f>
        <v>Use 4 ways to monitor / predict weather</v>
      </c>
      <c r="Z44" s="227"/>
      <c r="AA44" s="227" t="str">
        <f>IF(NOVA!H33&lt;&gt;"", NOVA!H33, "")</f>
        <v/>
      </c>
      <c r="AB44" s="228"/>
      <c r="AC44" s="227" t="str">
        <f>NOVA!B92</f>
        <v>3a1</v>
      </c>
      <c r="AD44" s="227" t="str">
        <f>NOVA!C92</f>
        <v>Watch the stars</v>
      </c>
      <c r="AE44" s="227"/>
      <c r="AF44" s="227" t="str">
        <f>IF(NOVA!H92&lt;&gt;"", NOVA!H92, "")</f>
        <v/>
      </c>
      <c r="AG44" s="228"/>
      <c r="AH44" s="227" t="str">
        <f>NOVA!B157</f>
        <v>3a</v>
      </c>
      <c r="AI44" s="227" t="str">
        <f>NOVA!C157</f>
        <v>Choose 2 and calculate your weight there</v>
      </c>
      <c r="AJ44" s="227"/>
      <c r="AK44" s="227" t="str">
        <f>IF(NOVA!H157&lt;&gt;"", NOVA!H157, "")</f>
        <v/>
      </c>
    </row>
    <row r="45" spans="1:37">
      <c r="D45" s="374"/>
      <c r="E45" s="35">
        <f>Achievements!$B52</f>
        <v>4</v>
      </c>
      <c r="F45" s="179" t="str">
        <f>Achievements!$C52</f>
        <v>Play a sport with your den or family</v>
      </c>
      <c r="G45" s="31" t="str">
        <f>IF(Achievements!H52&lt;&gt;"","A","")</f>
        <v/>
      </c>
      <c r="I45" s="371"/>
      <c r="J45" s="178" t="str">
        <f>Electives!B54</f>
        <v>3b</v>
      </c>
      <c r="K45" s="36" t="str">
        <f>Electives!C54</f>
        <v>Watch a show about collecing</v>
      </c>
      <c r="L45" s="31" t="str">
        <f>IF(Electives!H54&lt;&gt;"","E","")</f>
        <v/>
      </c>
      <c r="N45" s="367"/>
      <c r="O45" s="178">
        <f>Electives!B122</f>
        <v>3</v>
      </c>
      <c r="P45" s="36" t="str">
        <f>Electives!C122</f>
        <v>Practice two physical fitness skills</v>
      </c>
      <c r="Q45" s="31" t="str">
        <f>IF(Electives!H122&lt;&gt;"","E","")</f>
        <v/>
      </c>
      <c r="R45" s="228"/>
      <c r="S45" s="160" t="str">
        <f>'Shooting Sports'!B13</f>
        <v>S1</v>
      </c>
      <c r="T45" s="160" t="str">
        <f>'Shooting Sports'!C13</f>
        <v>Demonstrate one shooting position</v>
      </c>
      <c r="U45" s="160"/>
      <c r="V45" s="160" t="str">
        <f>IF('Shooting Sports'!H13&lt;&gt;"", 'Shooting Sports'!H13, "")</f>
        <v/>
      </c>
      <c r="W45" s="228"/>
      <c r="X45" s="227" t="str">
        <f>NOVA!B34</f>
        <v>3c2</v>
      </c>
      <c r="Y45" s="227" t="str">
        <f>NOVA!C34</f>
        <v>Analyze predictions for a week</v>
      </c>
      <c r="Z45" s="227"/>
      <c r="AA45" s="227" t="str">
        <f>IF(NOVA!H34&lt;&gt;"", NOVA!H34, "")</f>
        <v/>
      </c>
      <c r="AB45" s="228"/>
      <c r="AC45" s="227" t="str">
        <f>NOVA!B93</f>
        <v>3a2</v>
      </c>
      <c r="AD45" s="227" t="str">
        <f>NOVA!C93</f>
        <v>Find and draw 5 constellations</v>
      </c>
      <c r="AE45" s="227"/>
      <c r="AF45" s="227" t="str">
        <f>IF(NOVA!H93&lt;&gt;"", NOVA!H93, "")</f>
        <v/>
      </c>
      <c r="AG45" s="228"/>
      <c r="AH45" s="227" t="str">
        <f>NOVA!B158</f>
        <v>3a1</v>
      </c>
      <c r="AI45" s="227" t="str">
        <f>NOVA!C158</f>
        <v>On the sun or moon</v>
      </c>
      <c r="AJ45" s="227"/>
      <c r="AK45" s="227" t="str">
        <f>IF(NOVA!H158&lt;&gt;"", NOVA!H158, "")</f>
        <v/>
      </c>
    </row>
    <row r="46" spans="1:37">
      <c r="D46" s="374"/>
      <c r="E46" s="35">
        <f>Achievements!$B53</f>
        <v>5</v>
      </c>
      <c r="F46" s="179" t="str">
        <f>Achievements!$C53</f>
        <v>Do two animal walks</v>
      </c>
      <c r="G46" s="31" t="str">
        <f>IF(Achievements!H53&lt;&gt;"","A","")</f>
        <v/>
      </c>
      <c r="I46" s="371"/>
      <c r="J46" s="178" t="str">
        <f>Electives!B55</f>
        <v>4a</v>
      </c>
      <c r="K46" s="36" t="str">
        <f>Electives!C55</f>
        <v>Collect 10 autographs</v>
      </c>
      <c r="L46" s="31" t="str">
        <f>IF(Electives!H55&lt;&gt;"","E","")</f>
        <v/>
      </c>
      <c r="N46" s="367"/>
      <c r="O46" s="178">
        <f>Electives!B123</f>
        <v>4</v>
      </c>
      <c r="P46" s="36" t="str">
        <f>Electives!C123</f>
        <v>Play a team sport for 30 min</v>
      </c>
      <c r="Q46" s="31" t="str">
        <f>IF(Electives!H123&lt;&gt;"","E","")</f>
        <v/>
      </c>
      <c r="R46" s="228"/>
      <c r="S46" s="160" t="str">
        <f>'Shooting Sports'!B14</f>
        <v>S2</v>
      </c>
      <c r="T46" s="160" t="str">
        <f>'Shooting Sports'!C14</f>
        <v>Fire 5 BBs in 3 volleys at the Cub target</v>
      </c>
      <c r="U46" s="160"/>
      <c r="V46" s="160" t="str">
        <f>IF('Shooting Sports'!H14&lt;&gt;"", 'Shooting Sports'!H14, "")</f>
        <v/>
      </c>
      <c r="W46" s="228"/>
      <c r="X46" s="227" t="str">
        <f>NOVA!B35</f>
        <v>3c3</v>
      </c>
      <c r="Y46" s="227" t="str">
        <f>NOVA!C35</f>
        <v>Discuss work with counselor</v>
      </c>
      <c r="Z46" s="227"/>
      <c r="AA46" s="227" t="str">
        <f>IF(NOVA!H35&lt;&gt;"", NOVA!H35, "")</f>
        <v/>
      </c>
      <c r="AB46" s="228"/>
      <c r="AC46" s="227" t="str">
        <f>NOVA!B94</f>
        <v>3a3</v>
      </c>
      <c r="AD46" s="227" t="str">
        <f>NOVA!C94</f>
        <v>Discuss with counselor</v>
      </c>
      <c r="AE46" s="227"/>
      <c r="AF46" s="227" t="str">
        <f>IF(NOVA!H94&lt;&gt;"", NOVA!H94, "")</f>
        <v/>
      </c>
      <c r="AG46" s="228"/>
      <c r="AH46" s="227" t="str">
        <f>NOVA!B159</f>
        <v>3a2</v>
      </c>
      <c r="AI46" s="227" t="str">
        <f>NOVA!C159</f>
        <v>On Jupiter or Pluto</v>
      </c>
      <c r="AJ46" s="227"/>
      <c r="AK46" s="227" t="str">
        <f>IF(NOVA!H159&lt;&gt;"", NOVA!H159, "")</f>
        <v/>
      </c>
    </row>
    <row r="47" spans="1:37" ht="13.2" customHeight="1">
      <c r="D47" s="375"/>
      <c r="E47" s="31">
        <f>Achievements!$B54</f>
        <v>6</v>
      </c>
      <c r="F47" s="179" t="str">
        <f>Achievements!$C54</f>
        <v>Demonstrate healthy eating</v>
      </c>
      <c r="G47" s="31" t="str">
        <f>IF(Achievements!H54&lt;&gt;"","A","")</f>
        <v/>
      </c>
      <c r="I47" s="372"/>
      <c r="J47" s="178" t="str">
        <f>Electives!B56</f>
        <v>4b</v>
      </c>
      <c r="K47" s="36" t="str">
        <f>Electives!C56</f>
        <v>Write a famous person for an autograph</v>
      </c>
      <c r="L47" s="31" t="str">
        <f>IF(Electives!H56&lt;&gt;"","E","")</f>
        <v/>
      </c>
      <c r="N47" s="367"/>
      <c r="O47" s="178">
        <f>Electives!B124</f>
        <v>5</v>
      </c>
      <c r="P47" s="36" t="str">
        <f>Electives!C124</f>
        <v>Talk about sportsmanship</v>
      </c>
      <c r="Q47" s="31" t="str">
        <f>IF(Electives!H124&lt;&gt;"","E","")</f>
        <v/>
      </c>
      <c r="R47" s="228"/>
      <c r="S47" s="160" t="str">
        <f>'Shooting Sports'!B15</f>
        <v>S3</v>
      </c>
      <c r="T47" s="160" t="str">
        <f>'Shooting Sports'!C15</f>
        <v>Demonstrate/Explain range commands</v>
      </c>
      <c r="U47" s="160"/>
      <c r="V47" s="160" t="str">
        <f>IF('Shooting Sports'!H15&lt;&gt;"", 'Shooting Sports'!H15, "")</f>
        <v/>
      </c>
      <c r="W47" s="228"/>
      <c r="X47" s="227" t="str">
        <f>NOVA!B36</f>
        <v>3d</v>
      </c>
      <c r="Y47" s="227" t="str">
        <f>NOVA!C36</f>
        <v>Choose 2 habitats and complete activity</v>
      </c>
      <c r="Z47" s="227"/>
      <c r="AA47" s="227" t="str">
        <f>IF(NOVA!H36&lt;&gt;"", NOVA!H36, "")</f>
        <v/>
      </c>
      <c r="AB47" s="228"/>
      <c r="AC47" s="227" t="str">
        <f>NOVA!B95</f>
        <v>3b1</v>
      </c>
      <c r="AD47" s="227" t="str">
        <f>NOVA!C95</f>
        <v>Explain revolution, orbit and rotation</v>
      </c>
      <c r="AE47" s="227"/>
      <c r="AF47" s="227" t="str">
        <f>IF(NOVA!H95&lt;&gt;"", NOVA!H95, "")</f>
        <v/>
      </c>
      <c r="AG47" s="228"/>
      <c r="AH47" s="227" t="str">
        <f>NOVA!B160</f>
        <v>3a3</v>
      </c>
      <c r="AI47" s="227" t="str">
        <f>NOVA!C160</f>
        <v>On a planet of your choice</v>
      </c>
      <c r="AJ47" s="227"/>
      <c r="AK47" s="227" t="str">
        <f>IF(NOVA!H160&lt;&gt;"", NOVA!H160, "")</f>
        <v/>
      </c>
    </row>
    <row r="48" spans="1:37" ht="12.75" customHeight="1">
      <c r="I48" s="131"/>
      <c r="J48" s="174" t="str">
        <f>Electives!B58</f>
        <v>Cubs Who Care</v>
      </c>
      <c r="K48" s="29"/>
      <c r="N48" s="367"/>
      <c r="O48" s="178">
        <f>Electives!B125</f>
        <v>6</v>
      </c>
      <c r="P48" s="36" t="str">
        <f>Electives!C125</f>
        <v>Visit a sporting event</v>
      </c>
      <c r="Q48" s="31" t="str">
        <f>IF(Electives!H125&lt;&gt;"","E","")</f>
        <v/>
      </c>
      <c r="R48" s="228"/>
      <c r="S48" s="160" t="str">
        <f>'Shooting Sports'!B16</f>
        <v>S4</v>
      </c>
      <c r="T48" s="160" t="str">
        <f>'Shooting Sports'!C16</f>
        <v>5 facts about BB gun history</v>
      </c>
      <c r="U48" s="160"/>
      <c r="V48" s="160" t="str">
        <f>IF('Shooting Sports'!H16&lt;&gt;"", 'Shooting Sports'!H16, "")</f>
        <v/>
      </c>
      <c r="W48" s="228"/>
      <c r="X48" s="227" t="str">
        <f>NOVA!B37</f>
        <v>3d1</v>
      </c>
      <c r="Y48" s="227" t="str">
        <f>NOVA!C37</f>
        <v>Prairie</v>
      </c>
      <c r="Z48" s="227"/>
      <c r="AA48" s="227" t="str">
        <f>IF(NOVA!H37&lt;&gt;"", NOVA!H37, "")</f>
        <v/>
      </c>
      <c r="AB48" s="228"/>
      <c r="AC48" s="227" t="str">
        <f>NOVA!B96</f>
        <v>3b2</v>
      </c>
      <c r="AD48" s="227" t="str">
        <f>NOVA!C96</f>
        <v>Compare 3 planets to the Earth</v>
      </c>
      <c r="AE48" s="227"/>
      <c r="AF48" s="227" t="str">
        <f>IF(NOVA!H96&lt;&gt;"", NOVA!H96, "")</f>
        <v/>
      </c>
      <c r="AG48" s="228"/>
      <c r="AH48" s="227" t="str">
        <f>NOVA!B161</f>
        <v>3b</v>
      </c>
      <c r="AI48" s="227" t="str">
        <f>NOVA!C161</f>
        <v>Choose one and calculate its height</v>
      </c>
      <c r="AJ48" s="227"/>
      <c r="AK48" s="227" t="str">
        <f>IF(NOVA!H161&lt;&gt;"", NOVA!H161, "")</f>
        <v/>
      </c>
    </row>
    <row r="49" spans="5:37" ht="12.75" customHeight="1">
      <c r="E49" s="30"/>
      <c r="F49" s="45"/>
      <c r="G49" s="3"/>
      <c r="I49" s="378" t="str">
        <f>Electives!E58</f>
        <v>(do four)</v>
      </c>
      <c r="J49" s="219">
        <f>Electives!B59</f>
        <v>1</v>
      </c>
      <c r="K49" s="36" t="str">
        <f>Electives!C59</f>
        <v>Try using a wheelchair or crutches</v>
      </c>
      <c r="L49" s="31" t="str">
        <f>IF(Electives!H59&lt;&gt;"","E","")</f>
        <v/>
      </c>
      <c r="N49" s="368"/>
      <c r="O49" s="178">
        <f>Electives!B126</f>
        <v>7</v>
      </c>
      <c r="P49" s="36" t="str">
        <f>Electives!C126</f>
        <v>Make an obstacle course</v>
      </c>
      <c r="Q49" s="31" t="str">
        <f>IF(Electives!H126&lt;&gt;"","E","")</f>
        <v/>
      </c>
      <c r="R49" s="228"/>
      <c r="S49" s="3"/>
      <c r="T49" s="239" t="str">
        <f>'Shooting Sports'!C18</f>
        <v>Archery: Level 1</v>
      </c>
      <c r="U49" s="3"/>
      <c r="V49" s="3"/>
      <c r="W49" s="228"/>
      <c r="X49" s="227" t="str">
        <f>NOVA!B38</f>
        <v>3d2</v>
      </c>
      <c r="Y49" s="227" t="str">
        <f>NOVA!C38</f>
        <v>Temperate forest</v>
      </c>
      <c r="Z49" s="227"/>
      <c r="AA49" s="227" t="str">
        <f>IF(NOVA!H38&lt;&gt;"", NOVA!H38, "")</f>
        <v/>
      </c>
      <c r="AB49" s="228"/>
      <c r="AC49" s="227" t="str">
        <f>NOVA!B97</f>
        <v>3b3</v>
      </c>
      <c r="AD49" s="227" t="str">
        <f>NOVA!C97</f>
        <v>Discuss with counselor</v>
      </c>
      <c r="AE49" s="227"/>
      <c r="AF49" s="227" t="str">
        <f>IF(NOVA!H97&lt;&gt;"", NOVA!H97, "")</f>
        <v/>
      </c>
      <c r="AG49" s="228"/>
      <c r="AH49" s="227" t="str">
        <f>NOVA!B162</f>
        <v>3b1</v>
      </c>
      <c r="AI49" s="227" t="str">
        <f>NOVA!C162</f>
        <v>A tree</v>
      </c>
      <c r="AJ49" s="227"/>
      <c r="AK49" s="227" t="str">
        <f>IF(NOVA!H162&lt;&gt;"", NOVA!H162, "")</f>
        <v/>
      </c>
    </row>
    <row r="50" spans="5:37">
      <c r="E50" s="30"/>
      <c r="F50" s="3"/>
      <c r="G50" s="3"/>
      <c r="I50" s="378"/>
      <c r="J50" s="219">
        <f>Electives!B60</f>
        <v>2</v>
      </c>
      <c r="K50" s="36" t="str">
        <f>Electives!C60</f>
        <v>Learn about handicapped sports</v>
      </c>
      <c r="L50" s="31" t="str">
        <f>IF(Electives!H60&lt;&gt;"","E","")</f>
        <v/>
      </c>
      <c r="O50" s="174" t="str">
        <f>Electives!B128</f>
        <v>Spirit of the Water</v>
      </c>
      <c r="P50" s="29"/>
      <c r="R50" s="224"/>
      <c r="S50" s="160">
        <f>'Shooting Sports'!B19</f>
        <v>1</v>
      </c>
      <c r="T50" s="160" t="str">
        <f>'Shooting Sports'!C19</f>
        <v>Follow archery range rules and whistles</v>
      </c>
      <c r="U50" s="160"/>
      <c r="V50" s="160" t="str">
        <f>IF('Shooting Sports'!H19&lt;&gt;"", 'Shooting Sports'!H19, "")</f>
        <v/>
      </c>
      <c r="W50" s="224"/>
      <c r="X50" s="227" t="str">
        <f>NOVA!B39</f>
        <v>3d3</v>
      </c>
      <c r="Y50" s="227" t="str">
        <f>NOVA!C39</f>
        <v>Aquatic ecosystem</v>
      </c>
      <c r="Z50" s="227"/>
      <c r="AA50" s="227" t="str">
        <f>IF(NOVA!H39&lt;&gt;"", NOVA!H39, "")</f>
        <v/>
      </c>
      <c r="AB50" s="224"/>
      <c r="AC50" s="227" t="str">
        <f>NOVA!B98</f>
        <v>3c1</v>
      </c>
      <c r="AD50" s="227" t="str">
        <f>NOVA!C98</f>
        <v>Design a rover and tell what it collects</v>
      </c>
      <c r="AE50" s="227"/>
      <c r="AF50" s="227" t="str">
        <f>IF(NOVA!H98&lt;&gt;"", NOVA!H98, "")</f>
        <v/>
      </c>
      <c r="AG50" s="224"/>
      <c r="AH50" s="227" t="str">
        <f>NOVA!B163</f>
        <v>3b2</v>
      </c>
      <c r="AI50" s="227" t="str">
        <f>NOVA!C163</f>
        <v>Your house</v>
      </c>
      <c r="AJ50" s="227"/>
      <c r="AK50" s="227" t="str">
        <f>IF(NOVA!H163&lt;&gt;"", NOVA!H163, "")</f>
        <v/>
      </c>
    </row>
    <row r="51" spans="5:37" ht="13.2" customHeight="1">
      <c r="E51" s="30"/>
      <c r="F51" s="3"/>
      <c r="G51" s="3"/>
      <c r="I51" s="378"/>
      <c r="J51" s="219">
        <f>Electives!B61</f>
        <v>3</v>
      </c>
      <c r="K51" s="36" t="str">
        <f>Electives!C61</f>
        <v>Learn about "invisible" disabilities</v>
      </c>
      <c r="L51" s="31" t="str">
        <f>IF(Electives!H61&lt;&gt;"","E","")</f>
        <v/>
      </c>
      <c r="N51" s="378" t="str">
        <f>Electives!E128</f>
        <v>(do all)</v>
      </c>
      <c r="O51" s="178">
        <f>Electives!B129</f>
        <v>1</v>
      </c>
      <c r="P51" s="36" t="str">
        <f>Electives!C129</f>
        <v>Demonstrate how water can be polluted</v>
      </c>
      <c r="Q51" s="31" t="str">
        <f>IF(Electives!H129&lt;&gt;"","E","")</f>
        <v/>
      </c>
      <c r="R51" s="104"/>
      <c r="S51" s="160">
        <f>'Shooting Sports'!B20</f>
        <v>2</v>
      </c>
      <c r="T51" s="160" t="str">
        <f>'Shooting Sports'!C20</f>
        <v>Identify recurve and compound bow</v>
      </c>
      <c r="U51" s="160"/>
      <c r="V51" s="160" t="str">
        <f>IF('Shooting Sports'!H20&lt;&gt;"", 'Shooting Sports'!H20, "")</f>
        <v/>
      </c>
      <c r="W51" s="104"/>
      <c r="X51" s="227" t="str">
        <f>NOVA!B40</f>
        <v>3d4</v>
      </c>
      <c r="Y51" s="227" t="str">
        <f>NOVA!C40</f>
        <v>Temperate / Subtropical rain forest</v>
      </c>
      <c r="Z51" s="227"/>
      <c r="AA51" s="227" t="str">
        <f>IF(NOVA!H40&lt;&gt;"", NOVA!H40, "")</f>
        <v/>
      </c>
      <c r="AB51" s="104"/>
      <c r="AC51" s="227" t="str">
        <f>NOVA!B99</f>
        <v>3c2</v>
      </c>
      <c r="AD51" s="227" t="str">
        <f>NOVA!C99</f>
        <v>How would rover work</v>
      </c>
      <c r="AE51" s="227"/>
      <c r="AF51" s="227" t="str">
        <f>IF(NOVA!H99&lt;&gt;"", NOVA!H99, "")</f>
        <v/>
      </c>
      <c r="AG51" s="104"/>
      <c r="AH51" s="227" t="str">
        <f>NOVA!B164</f>
        <v>3b3</v>
      </c>
      <c r="AI51" s="227" t="str">
        <f>NOVA!C164</f>
        <v>A building of your choice</v>
      </c>
      <c r="AJ51" s="227"/>
      <c r="AK51" s="227" t="str">
        <f>IF(NOVA!H164&lt;&gt;"", NOVA!H164, "")</f>
        <v/>
      </c>
    </row>
    <row r="52" spans="5:37">
      <c r="E52" s="30"/>
      <c r="F52" s="3"/>
      <c r="G52" s="3"/>
      <c r="I52" s="378"/>
      <c r="J52" s="219">
        <f>Electives!B62</f>
        <v>4</v>
      </c>
      <c r="K52" s="36" t="str">
        <f>Electives!C62</f>
        <v>Do 3 of the following wearing gloves</v>
      </c>
      <c r="L52" s="31" t="str">
        <f>IF(Electives!H62&lt;&gt;"","E","")</f>
        <v/>
      </c>
      <c r="N52" s="378"/>
      <c r="O52" s="178">
        <f>Electives!B130</f>
        <v>2</v>
      </c>
      <c r="P52" s="36" t="str">
        <f>Electives!C130</f>
        <v>Help conserve water</v>
      </c>
      <c r="Q52" s="31" t="str">
        <f>IF(Electives!H130&lt;&gt;"","E","")</f>
        <v/>
      </c>
      <c r="R52" s="232"/>
      <c r="S52" s="160">
        <f>'Shooting Sports'!B21</f>
        <v>3</v>
      </c>
      <c r="T52" s="160" t="str">
        <f>'Shooting Sports'!C21</f>
        <v>Demonstrate arm/finger guards &amp; quiver</v>
      </c>
      <c r="U52" s="160"/>
      <c r="V52" s="160" t="str">
        <f>IF('Shooting Sports'!H21&lt;&gt;"", 'Shooting Sports'!H21, "")</f>
        <v/>
      </c>
      <c r="W52" s="232"/>
      <c r="X52" s="227" t="str">
        <f>NOVA!B41</f>
        <v>3d5</v>
      </c>
      <c r="Y52" s="227" t="str">
        <f>NOVA!C41</f>
        <v>Desert</v>
      </c>
      <c r="Z52" s="227"/>
      <c r="AA52" s="227" t="str">
        <f>IF(NOVA!H41&lt;&gt;"", NOVA!H41, "")</f>
        <v/>
      </c>
      <c r="AB52" s="232"/>
      <c r="AC52" s="227" t="str">
        <f>NOVA!B100</f>
        <v>3c3</v>
      </c>
      <c r="AD52" s="227" t="str">
        <f>NOVA!C100</f>
        <v>How would rover transmit data</v>
      </c>
      <c r="AE52" s="227"/>
      <c r="AF52" s="227" t="str">
        <f>IF(NOVA!H100&lt;&gt;"", NOVA!H100, "")</f>
        <v/>
      </c>
      <c r="AG52" s="232"/>
      <c r="AH52" s="227" t="str">
        <f>NOVA!B165</f>
        <v>3c</v>
      </c>
      <c r="AI52" s="227" t="str">
        <f>NOVA!C165</f>
        <v>Calculate the volume of air in your room</v>
      </c>
      <c r="AJ52" s="227"/>
      <c r="AK52" s="227" t="str">
        <f>IF(NOVA!H165&lt;&gt;"", NOVA!H165, "")</f>
        <v/>
      </c>
    </row>
    <row r="53" spans="5:37" ht="13.2" customHeight="1">
      <c r="E53" s="30"/>
      <c r="F53" s="3"/>
      <c r="G53" s="3"/>
      <c r="I53" s="378"/>
      <c r="J53" s="219" t="str">
        <f>Electives!B63</f>
        <v>4a</v>
      </c>
      <c r="K53" s="36" t="str">
        <f>Electives!C63</f>
        <v>Tie your shoes</v>
      </c>
      <c r="L53" s="31" t="str">
        <f>IF(Electives!H63&lt;&gt;"","E","")</f>
        <v/>
      </c>
      <c r="N53" s="378"/>
      <c r="O53" s="178">
        <f>Electives!B131</f>
        <v>3</v>
      </c>
      <c r="P53" s="36" t="str">
        <f>Electives!C131</f>
        <v>Explain why swimming is good exercise</v>
      </c>
      <c r="Q53" s="31" t="str">
        <f>IF(Electives!H131&lt;&gt;"","E","")</f>
        <v/>
      </c>
      <c r="R53" s="233"/>
      <c r="S53" s="160">
        <f>'Shooting Sports'!B22</f>
        <v>4</v>
      </c>
      <c r="T53" s="160" t="str">
        <f>'Shooting Sports'!C22</f>
        <v>Properly shoot a bow</v>
      </c>
      <c r="U53" s="160"/>
      <c r="V53" s="160" t="str">
        <f>IF('Shooting Sports'!H22&lt;&gt;"", 'Shooting Sports'!H22, "")</f>
        <v/>
      </c>
      <c r="W53" s="233"/>
      <c r="X53" s="227" t="str">
        <f>NOVA!B42</f>
        <v>3d6</v>
      </c>
      <c r="Y53" s="227" t="str">
        <f>NOVA!C42</f>
        <v>Polar ice</v>
      </c>
      <c r="Z53" s="227"/>
      <c r="AA53" s="227" t="str">
        <f>IF(NOVA!H42&lt;&gt;"", NOVA!H42, "")</f>
        <v/>
      </c>
      <c r="AB53" s="233"/>
      <c r="AC53" s="227" t="str">
        <f>NOVA!B101</f>
        <v>3c4</v>
      </c>
      <c r="AD53" s="227" t="str">
        <f>NOVA!C101</f>
        <v>Why rovers are needed</v>
      </c>
      <c r="AE53" s="227"/>
      <c r="AF53" s="227" t="str">
        <f>IF(NOVA!H101&lt;&gt;"", NOVA!H101, "")</f>
        <v/>
      </c>
      <c r="AG53" s="233"/>
      <c r="AH53" s="227" t="str">
        <f>NOVA!B166</f>
        <v>4a1</v>
      </c>
      <c r="AI53" s="227" t="str">
        <f>NOVA!C166</f>
        <v>Look up and discuss cryptography</v>
      </c>
      <c r="AJ53" s="227"/>
      <c r="AK53" s="227" t="str">
        <f>IF(NOVA!H166&lt;&gt;"", NOVA!H166, "")</f>
        <v/>
      </c>
    </row>
    <row r="54" spans="5:37">
      <c r="I54" s="378"/>
      <c r="J54" s="219" t="str">
        <f>Electives!B64</f>
        <v>4b</v>
      </c>
      <c r="K54" s="36" t="str">
        <f>Electives!C64</f>
        <v>Use a fork to pick up food</v>
      </c>
      <c r="L54" s="31" t="str">
        <f>IF(Electives!H64&lt;&gt;"","E","")</f>
        <v/>
      </c>
      <c r="N54" s="378"/>
      <c r="O54" s="178">
        <f>Electives!B132</f>
        <v>4</v>
      </c>
      <c r="P54" s="36" t="str">
        <f>Electives!C132</f>
        <v>Explain the water safety rules</v>
      </c>
      <c r="Q54" s="31" t="str">
        <f>IF(Electives!H132&lt;&gt;"","E","")</f>
        <v/>
      </c>
      <c r="R54" s="233"/>
      <c r="S54" s="160">
        <f>'Shooting Sports'!B23</f>
        <v>5</v>
      </c>
      <c r="T54" s="160" t="str">
        <f>'Shooting Sports'!C23</f>
        <v>Safely retrieve arrows</v>
      </c>
      <c r="U54" s="160"/>
      <c r="V54" s="160" t="str">
        <f>IF('Shooting Sports'!H23&lt;&gt;"", 'Shooting Sports'!H23, "")</f>
        <v/>
      </c>
      <c r="W54" s="233"/>
      <c r="X54" s="227" t="str">
        <f>NOVA!B43</f>
        <v>3d7</v>
      </c>
      <c r="Y54" s="227" t="str">
        <f>NOVA!C43</f>
        <v>Tide pools</v>
      </c>
      <c r="Z54" s="227"/>
      <c r="AA54" s="227" t="str">
        <f>IF(NOVA!H43&lt;&gt;"", NOVA!H43, "")</f>
        <v/>
      </c>
      <c r="AB54" s="233"/>
      <c r="AC54" s="227" t="str">
        <f>NOVA!B102</f>
        <v>3d1</v>
      </c>
      <c r="AD54" s="227" t="str">
        <f>NOVA!C102</f>
        <v>Design a space colony</v>
      </c>
      <c r="AE54" s="227"/>
      <c r="AF54" s="227" t="str">
        <f>IF(NOVA!H102&lt;&gt;"", NOVA!H102, "")</f>
        <v/>
      </c>
      <c r="AG54" s="233"/>
      <c r="AH54" s="227" t="str">
        <f>NOVA!B167</f>
        <v>4a2</v>
      </c>
      <c r="AI54" s="227" t="str">
        <f>NOVA!C167</f>
        <v>Discuss 3 ways codes are made</v>
      </c>
      <c r="AJ54" s="227"/>
      <c r="AK54" s="227" t="str">
        <f>IF(NOVA!H167&lt;&gt;"", NOVA!H167, "")</f>
        <v/>
      </c>
    </row>
    <row r="55" spans="5:37">
      <c r="I55" s="378"/>
      <c r="J55" s="219" t="str">
        <f>Electives!B65</f>
        <v>4c</v>
      </c>
      <c r="K55" s="36" t="str">
        <f>Electives!C65</f>
        <v>Play a card game</v>
      </c>
      <c r="L55" s="31" t="str">
        <f>IF(Electives!H65&lt;&gt;"","E","")</f>
        <v/>
      </c>
      <c r="N55" s="378"/>
      <c r="O55" s="178">
        <f>Electives!B133</f>
        <v>5</v>
      </c>
      <c r="P55" s="36" t="str">
        <f>Electives!C133</f>
        <v>Jump into a pool and swim 25 feet</v>
      </c>
      <c r="Q55" s="31" t="str">
        <f>IF(Electives!H133&lt;&gt;"","E","")</f>
        <v/>
      </c>
      <c r="R55" s="233"/>
      <c r="S55" s="3"/>
      <c r="T55" s="239" t="str">
        <f>'Shooting Sports'!C25</f>
        <v>Archery: Level 2</v>
      </c>
      <c r="U55" s="3"/>
      <c r="V55" s="3"/>
      <c r="W55" s="233"/>
      <c r="X55" s="227">
        <f>NOVA!B44</f>
        <v>4</v>
      </c>
      <c r="Y55" s="227" t="str">
        <f>NOVA!C44</f>
        <v>Do A or B</v>
      </c>
      <c r="Z55" s="227"/>
      <c r="AA55" s="227" t="str">
        <f>IF(NOVA!H44&lt;&gt;"", NOVA!H44, "")</f>
        <v/>
      </c>
      <c r="AB55" s="233"/>
      <c r="AC55" s="238" t="str">
        <f>NOVA!B103</f>
        <v>3d2</v>
      </c>
      <c r="AD55" s="227" t="str">
        <f>NOVA!C103</f>
        <v>Discuss survival needs</v>
      </c>
      <c r="AE55" s="227"/>
      <c r="AF55" s="227" t="str">
        <f>IF(NOVA!H103&lt;&gt;"", NOVA!H103, "")</f>
        <v/>
      </c>
      <c r="AG55" s="233"/>
      <c r="AH55" s="227" t="str">
        <f>NOVA!B168</f>
        <v>4a3</v>
      </c>
      <c r="AI55" s="227" t="str">
        <f>NOVA!C168</f>
        <v>Discuss how codes relate to math</v>
      </c>
      <c r="AJ55" s="227"/>
      <c r="AK55" s="227" t="str">
        <f>IF(NOVA!H168&lt;&gt;"", NOVA!H168, "")</f>
        <v/>
      </c>
    </row>
    <row r="56" spans="5:37" ht="13.2" customHeight="1">
      <c r="I56" s="378"/>
      <c r="J56" s="219" t="str">
        <f>Electives!B66</f>
        <v>4d</v>
      </c>
      <c r="K56" s="36" t="str">
        <f>Electives!C66</f>
        <v>Play a video game</v>
      </c>
      <c r="L56" s="31" t="str">
        <f>IF(Electives!H66&lt;&gt;"","E","")</f>
        <v/>
      </c>
      <c r="O56"/>
      <c r="R56" s="233"/>
      <c r="S56" s="160">
        <f>'Shooting Sports'!B26</f>
        <v>1</v>
      </c>
      <c r="T56" s="160" t="str">
        <f>'Shooting Sports'!C26</f>
        <v>Earn the Level 1 Emblem for Archery</v>
      </c>
      <c r="U56" s="160"/>
      <c r="V56" s="160" t="str">
        <f>IF('Shooting Sports'!H26&lt;&gt;"", 'Shooting Sports'!H26, "")</f>
        <v/>
      </c>
      <c r="W56" s="233"/>
      <c r="X56" s="227" t="str">
        <f>NOVA!B45</f>
        <v>4a</v>
      </c>
      <c r="Y56" s="227" t="str">
        <f>NOVA!C45</f>
        <v>Visit a place where earth science is done</v>
      </c>
      <c r="Z56" s="227"/>
      <c r="AA56" s="227" t="str">
        <f>IF(NOVA!H45&lt;&gt;"", NOVA!H45, "")</f>
        <v/>
      </c>
      <c r="AB56" s="233"/>
      <c r="AC56" s="227" t="str">
        <f>NOVA!B104</f>
        <v>3e</v>
      </c>
      <c r="AD56" s="227" t="str">
        <f>NOVA!C104</f>
        <v>Map an asteroid</v>
      </c>
      <c r="AE56" s="227"/>
      <c r="AF56" s="227" t="str">
        <f>IF(NOVA!H104&lt;&gt;"", NOVA!H104, "")</f>
        <v/>
      </c>
      <c r="AG56" s="233"/>
      <c r="AH56" s="227" t="str">
        <f>NOVA!B169</f>
        <v>4b1</v>
      </c>
      <c r="AI56" s="227" t="str">
        <f>NOVA!C169</f>
        <v>Design a code and write a message</v>
      </c>
      <c r="AJ56" s="227"/>
      <c r="AK56" s="227" t="str">
        <f>IF(NOVA!H169&lt;&gt;"", NOVA!H169, "")</f>
        <v/>
      </c>
    </row>
    <row r="57" spans="5:37" ht="12.75" customHeight="1">
      <c r="I57" s="378"/>
      <c r="J57" s="219" t="str">
        <f>Electives!B67</f>
        <v>4e</v>
      </c>
      <c r="K57" s="36" t="str">
        <f>Electives!C67</f>
        <v>Play a board game</v>
      </c>
      <c r="L57" s="31" t="str">
        <f>IF(Electives!H67&lt;&gt;"","E","")</f>
        <v/>
      </c>
      <c r="N57" s="131"/>
      <c r="R57" s="233"/>
      <c r="S57" s="160" t="str">
        <f>'Shooting Sports'!B27</f>
        <v>S1</v>
      </c>
      <c r="T57" s="160" t="str">
        <f>'Shooting Sports'!C27</f>
        <v>Identify 3 arrow and 4 bow parts</v>
      </c>
      <c r="U57" s="160"/>
      <c r="V57" s="160" t="str">
        <f>IF('Shooting Sports'!H27&lt;&gt;"", 'Shooting Sports'!H27, "")</f>
        <v/>
      </c>
      <c r="W57" s="233"/>
      <c r="X57" s="227" t="str">
        <f>NOVA!B46</f>
        <v>4a1</v>
      </c>
      <c r="Y57" s="227" t="str">
        <f>NOVA!C46</f>
        <v>Talk with someone how science is used</v>
      </c>
      <c r="Z57" s="227"/>
      <c r="AA57" s="227" t="str">
        <f>IF(NOVA!H46&lt;&gt;"", NOVA!H46, "")</f>
        <v/>
      </c>
      <c r="AB57" s="233"/>
      <c r="AC57" s="227" t="str">
        <f>NOVA!B105</f>
        <v>3f1</v>
      </c>
      <c r="AD57" s="227" t="str">
        <f>NOVA!C105</f>
        <v>Model solar and lunar eclipse</v>
      </c>
      <c r="AE57" s="227"/>
      <c r="AF57" s="227" t="str">
        <f>IF(NOVA!H105&lt;&gt;"", NOVA!H105, "")</f>
        <v/>
      </c>
      <c r="AG57" s="233"/>
      <c r="AH57" s="227" t="str">
        <f>NOVA!B170</f>
        <v>4b2</v>
      </c>
      <c r="AI57" s="227" t="str">
        <f>NOVA!C170</f>
        <v>Share your code with your counselor</v>
      </c>
      <c r="AJ57" s="227"/>
      <c r="AK57" s="227" t="str">
        <f>IF(NOVA!H170&lt;&gt;"", NOVA!H170, "")</f>
        <v/>
      </c>
    </row>
    <row r="58" spans="5:37" ht="12.75" customHeight="1">
      <c r="E58"/>
      <c r="I58" s="378"/>
      <c r="J58" s="219" t="str">
        <f>Electives!B68</f>
        <v>4f</v>
      </c>
      <c r="K58" s="36" t="str">
        <f>Electives!C68</f>
        <v>Blow bubbles</v>
      </c>
      <c r="L58" s="31" t="str">
        <f>IF(Electives!H68&lt;&gt;"","E","")</f>
        <v/>
      </c>
      <c r="R58" s="233"/>
      <c r="S58" s="160" t="str">
        <f>'Shooting Sports'!B28</f>
        <v>S2</v>
      </c>
      <c r="T58" s="160" t="str">
        <f>'Shooting Sports'!C28</f>
        <v>Loose 5 arrows in 2 volleys</v>
      </c>
      <c r="U58" s="160"/>
      <c r="V58" s="160" t="str">
        <f>IF('Shooting Sports'!H28&lt;&gt;"", 'Shooting Sports'!H28, "")</f>
        <v/>
      </c>
      <c r="W58" s="233"/>
      <c r="X58" s="227" t="str">
        <f>NOVA!B47</f>
        <v>4a2</v>
      </c>
      <c r="Y58" s="227" t="str">
        <f>NOVA!C47</f>
        <v>Discuss with counselor your visit</v>
      </c>
      <c r="Z58" s="227"/>
      <c r="AA58" s="227" t="str">
        <f>IF(NOVA!H47&lt;&gt;"", NOVA!H47, "")</f>
        <v/>
      </c>
      <c r="AB58" s="233"/>
      <c r="AC58" s="227" t="str">
        <f>NOVA!B106</f>
        <v>3f2</v>
      </c>
      <c r="AD58" s="227" t="str">
        <f>NOVA!C106</f>
        <v>Use your model to discuss</v>
      </c>
      <c r="AE58" s="227"/>
      <c r="AF58" s="227" t="str">
        <f>IF(NOVA!H106&lt;&gt;"", NOVA!H106, "")</f>
        <v/>
      </c>
      <c r="AG58" s="233"/>
      <c r="AH58" s="227">
        <f>NOVA!B171</f>
        <v>5</v>
      </c>
      <c r="AI58" s="227" t="str">
        <f>NOVA!C171</f>
        <v>Discuss how math affects your life</v>
      </c>
      <c r="AJ58" s="227"/>
      <c r="AK58" s="227" t="str">
        <f>IF(NOVA!H171&lt;&gt;"", NOVA!H171, "")</f>
        <v/>
      </c>
    </row>
    <row r="59" spans="5:37">
      <c r="I59" s="378"/>
      <c r="J59" s="219">
        <f>Electives!B69</f>
        <v>5</v>
      </c>
      <c r="K59" s="36" t="str">
        <f>Electives!C69</f>
        <v>Paint a picture with and without sight</v>
      </c>
      <c r="L59" s="31" t="str">
        <f>IF(Electives!H69&lt;&gt;"","E","")</f>
        <v/>
      </c>
      <c r="R59" s="234"/>
      <c r="S59" s="160" t="str">
        <f>'Shooting Sports'!B29</f>
        <v>S3</v>
      </c>
      <c r="T59" s="160" t="str">
        <f>'Shooting Sports'!C29</f>
        <v>Demonstrate/Explain range commands</v>
      </c>
      <c r="U59" s="160"/>
      <c r="V59" s="160" t="str">
        <f>IF('Shooting Sports'!H29&lt;&gt;"", 'Shooting Sports'!H29, "")</f>
        <v/>
      </c>
      <c r="W59" s="234"/>
      <c r="X59" s="227" t="str">
        <f>NOVA!B48</f>
        <v>4b</v>
      </c>
      <c r="Y59" s="227" t="str">
        <f>NOVA!C48</f>
        <v>Explore a career with earth science</v>
      </c>
      <c r="Z59" s="227"/>
      <c r="AA59" s="227" t="str">
        <f>IF(NOVA!H48&lt;&gt;"", NOVA!H48, "")</f>
        <v/>
      </c>
      <c r="AB59" s="234"/>
      <c r="AC59" s="227">
        <f>NOVA!B107</f>
        <v>4</v>
      </c>
      <c r="AD59" s="227" t="str">
        <f>NOVA!C107</f>
        <v>Do A or B</v>
      </c>
      <c r="AE59" s="227"/>
      <c r="AF59" s="227" t="str">
        <f>IF(NOVA!H107&lt;&gt;"", NOVA!H107, "")</f>
        <v/>
      </c>
      <c r="AG59" s="234"/>
    </row>
    <row r="60" spans="5:37">
      <c r="I60" s="378"/>
      <c r="J60" s="219">
        <f>Electives!B70</f>
        <v>6</v>
      </c>
      <c r="K60" s="36" t="str">
        <f>Electives!C70</f>
        <v>Sign a simple sentence</v>
      </c>
      <c r="L60" s="31" t="str">
        <f>IF(Electives!H70&lt;&gt;"","E","")</f>
        <v/>
      </c>
      <c r="R60" s="177"/>
      <c r="S60" s="160" t="str">
        <f>'Shooting Sports'!B30</f>
        <v>S4</v>
      </c>
      <c r="T60" s="160" t="str">
        <f>'Shooting Sports'!C30</f>
        <v>5 facts about archery in history/lit</v>
      </c>
      <c r="U60" s="160"/>
      <c r="V60" s="160" t="str">
        <f>IF('Shooting Sports'!H30&lt;&gt;"", 'Shooting Sports'!H30, "")</f>
        <v/>
      </c>
      <c r="W60" s="177"/>
      <c r="AB60" s="177"/>
      <c r="AC60" s="227" t="str">
        <f>NOVA!B108</f>
        <v>4a</v>
      </c>
      <c r="AD60" s="227" t="str">
        <f>NOVA!C108</f>
        <v>Visit a place with space science</v>
      </c>
      <c r="AE60" s="227"/>
      <c r="AF60" s="227" t="str">
        <f>IF(NOVA!H108&lt;&gt;"", NOVA!H108, "")</f>
        <v/>
      </c>
      <c r="AG60" s="177"/>
    </row>
    <row r="61" spans="5:37">
      <c r="I61" s="378"/>
      <c r="J61" s="219">
        <f>Electives!B71</f>
        <v>7</v>
      </c>
      <c r="K61" s="36" t="str">
        <f>Electives!C71</f>
        <v>Learn about a famous person with a disability</v>
      </c>
      <c r="L61" s="31" t="str">
        <f>IF(Electives!H71&lt;&gt;"","E","")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IF(NOVA!H109&lt;&gt;"", NOVA!H109, "")</f>
        <v/>
      </c>
      <c r="AG61" s="233"/>
    </row>
    <row r="62" spans="5:37" ht="13.2" customHeight="1">
      <c r="I62" s="378"/>
      <c r="J62" s="219">
        <f>Electives!B72</f>
        <v>8</v>
      </c>
      <c r="K62" s="36" t="str">
        <f>Electives!C72</f>
        <v>Attend an event for disabled people</v>
      </c>
      <c r="L62" s="31" t="str">
        <f>IF(Electives!H72&lt;&gt;"","E","")</f>
        <v/>
      </c>
      <c r="O62"/>
      <c r="R62" s="235"/>
      <c r="S62" s="160">
        <f>'Shooting Sports'!B33</f>
        <v>1</v>
      </c>
      <c r="T62" s="160" t="str">
        <f>'Shooting Sports'!C33</f>
        <v>Demonstrate good shooting techniques</v>
      </c>
      <c r="U62" s="160"/>
      <c r="V62" s="160" t="str">
        <f>IF('Shooting Sports'!H33&lt;&gt;"", 'Shooting Sports'!H33, "")</f>
        <v/>
      </c>
      <c r="W62" s="235"/>
      <c r="AB62" s="235"/>
      <c r="AC62" s="227" t="str">
        <f>NOVA!B110</f>
        <v>4a2</v>
      </c>
      <c r="AD62" s="227" t="str">
        <f>NOVA!C110</f>
        <v>Discuss with counselor</v>
      </c>
      <c r="AE62" s="227"/>
      <c r="AF62" s="227" t="str">
        <f>IF(NOVA!H110&lt;&gt;"", NOVA!H110, "")</f>
        <v/>
      </c>
      <c r="AG62" s="235"/>
    </row>
    <row r="63" spans="5:37" ht="12.75" customHeight="1">
      <c r="E63"/>
      <c r="I63" s="218"/>
      <c r="J63"/>
      <c r="L63" s="175"/>
      <c r="O63"/>
      <c r="R63" s="233"/>
      <c r="S63" s="160">
        <f>'Shooting Sports'!B34</f>
        <v>2</v>
      </c>
      <c r="T63" s="160" t="str">
        <f>'Shooting Sports'!C34</f>
        <v>Explain parts of slingshot</v>
      </c>
      <c r="U63" s="160"/>
      <c r="V63" s="160" t="str">
        <f>IF('Shooting Sports'!H34&lt;&gt;"", 'Shooting Sports'!H34, "")</f>
        <v/>
      </c>
      <c r="W63" s="233"/>
      <c r="AB63" s="233"/>
      <c r="AC63" s="227" t="str">
        <f>NOVA!B111</f>
        <v>4b</v>
      </c>
      <c r="AD63" s="227" t="str">
        <f>NOVA!C111</f>
        <v>Explore a career with space science</v>
      </c>
      <c r="AE63" s="227"/>
      <c r="AF63" s="227" t="str">
        <f>IF(NOVA!H111&lt;&gt;"", NOVA!H111, "")</f>
        <v/>
      </c>
      <c r="AG63" s="233"/>
    </row>
    <row r="64" spans="5:37" ht="12.75" customHeight="1">
      <c r="E64"/>
      <c r="J64"/>
      <c r="L64" s="175"/>
      <c r="O64"/>
      <c r="R64" s="233"/>
      <c r="S64" s="160">
        <f>'Shooting Sports'!B35</f>
        <v>3</v>
      </c>
      <c r="T64" s="160" t="str">
        <f>'Shooting Sports'!C35</f>
        <v>Explain types of ammo</v>
      </c>
      <c r="U64" s="160"/>
      <c r="V64" s="160" t="str">
        <f>IF('Shooting Sports'!H35&lt;&gt;"", 'Shooting Sports'!H35, "")</f>
        <v/>
      </c>
      <c r="W64" s="233"/>
      <c r="AB64" s="233"/>
      <c r="AC64" s="227">
        <f>NOVA!B112</f>
        <v>5</v>
      </c>
      <c r="AD64" s="227" t="str">
        <f>NOVA!C112</f>
        <v>Discuss your findings with counselor</v>
      </c>
      <c r="AE64" s="227"/>
      <c r="AF64" s="227" t="str">
        <f>IF(NOVA!H112&lt;&gt;"", NOVA!H112, "")</f>
        <v/>
      </c>
      <c r="AG64" s="233"/>
    </row>
    <row r="65" spans="5:33">
      <c r="E65"/>
      <c r="J65"/>
      <c r="O65"/>
      <c r="R65" s="233"/>
      <c r="S65" s="160">
        <f>'Shooting Sports'!B36</f>
        <v>4</v>
      </c>
      <c r="T65" s="160" t="str">
        <f>'Shooting Sports'!C36</f>
        <v>Explain types of targets</v>
      </c>
      <c r="U65" s="160"/>
      <c r="V65" s="160" t="str">
        <f>IF('Shooting Sports'!H36&lt;&gt;"", 'Shooting Sports'!H36,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Sports'!H39&lt;&gt;"", 'Shooting Sports'!H39, "")</f>
        <v/>
      </c>
      <c r="W67" s="233"/>
      <c r="AB67" s="233"/>
      <c r="AG67" s="233"/>
    </row>
    <row r="68" spans="5:33">
      <c r="O68"/>
      <c r="R68" s="233"/>
      <c r="S68" s="160" t="str">
        <f>'Shooting Sports'!B40</f>
        <v>S1</v>
      </c>
      <c r="T68" s="160" t="str">
        <f>'Shooting Sports'!C40</f>
        <v>Fire 5 shots in 2 volleys at a target</v>
      </c>
      <c r="U68" s="160"/>
      <c r="V68" s="160" t="str">
        <f>IF('Shooting Sports'!H40&lt;&gt;"", 'Shooting Sports'!H40, "")</f>
        <v/>
      </c>
      <c r="W68" s="233"/>
      <c r="AB68" s="233"/>
      <c r="AG68" s="233"/>
    </row>
    <row r="69" spans="5:33">
      <c r="O69"/>
      <c r="R69" s="233"/>
      <c r="S69" s="160" t="str">
        <f>'Shooting Sports'!B41</f>
        <v>S2</v>
      </c>
      <c r="T69" s="160" t="str">
        <f>'Shooting Sports'!C41</f>
        <v>Demonstrate/Explain range commands</v>
      </c>
      <c r="U69" s="160"/>
      <c r="V69" s="160" t="str">
        <f>IF('Shooting Sports'!H41&lt;&gt;"", 'Shooting Sports'!H41, "")</f>
        <v/>
      </c>
      <c r="W69" s="233"/>
      <c r="AB69" s="233"/>
      <c r="AG69" s="233"/>
    </row>
    <row r="70" spans="5:33" ht="13.2" customHeight="1">
      <c r="O70"/>
      <c r="S70" s="160" t="str">
        <f>'Shooting Sports'!B42</f>
        <v>S3</v>
      </c>
      <c r="T70" s="160" t="str">
        <f>'Shooting Sports'!C42</f>
        <v>Shoot with your off hand</v>
      </c>
      <c r="U70" s="160"/>
      <c r="V70" s="160" t="str">
        <f>IF('Shooting Sports'!H42&lt;&gt;"", 'Shooting Sports'!H42,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0rzNeUB6soPIK9VG8gZBqfgDPnF7B7K0h/Mfl3PrmhewXbpp0wRzINCpRz71kRmx/uX7tWbBU5/fkiDQPAVnNQ==" saltValue="n/DGctauhNLS41rcEuwpBg=="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5</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Bobcat!I13</f>
        <v/>
      </c>
      <c r="D4" s="373" t="str">
        <f>Achievements!E5</f>
        <v>(do 1-4 and one other)</v>
      </c>
      <c r="E4" s="31">
        <f>Achievements!$B6</f>
        <v>1</v>
      </c>
      <c r="F4" s="179" t="str">
        <f>Achievements!$C6</f>
        <v>Attend a pack or family campout</v>
      </c>
      <c r="G4" s="32" t="str">
        <f>IF(Achievements!I6&lt;&gt;"","A","")</f>
        <v/>
      </c>
      <c r="I4" s="366" t="str">
        <f>Electives!E6</f>
        <v>(do 1-4 and one of 5-7)</v>
      </c>
      <c r="J4" s="178">
        <f>Electives!B7</f>
        <v>1</v>
      </c>
      <c r="K4" s="36" t="str">
        <f>Electives!C7</f>
        <v>ID parts of a coin</v>
      </c>
      <c r="L4" s="31" t="str">
        <f>IF(Electives!I7&lt;&gt;"","E","")</f>
        <v/>
      </c>
      <c r="N4" s="378" t="str">
        <f>Electives!E74</f>
        <v>(do all, only one of 3)</v>
      </c>
      <c r="O4" s="178">
        <f>Electives!B75</f>
        <v>1</v>
      </c>
      <c r="P4" s="36" t="str">
        <f>Electives!C75</f>
        <v>Play a game of dinosaur knowledge</v>
      </c>
      <c r="Q4" s="31" t="str">
        <f>IF(Electives!I75&lt;&gt;"","E","")</f>
        <v/>
      </c>
      <c r="R4" s="221"/>
      <c r="S4" s="226">
        <f>'Cub Awards'!B6</f>
        <v>1</v>
      </c>
      <c r="T4" s="364" t="str">
        <f>'Cub Awards'!C6</f>
        <v>Create a checklist to keep home safe</v>
      </c>
      <c r="U4" s="364"/>
      <c r="V4" s="226" t="str">
        <f>IF('Cub Awards'!I6&lt;&gt;"", 'Cub Awards'!I6, "")</f>
        <v/>
      </c>
      <c r="W4" s="221"/>
      <c r="X4" s="227" t="str">
        <f>NOVA!B174</f>
        <v>1a</v>
      </c>
      <c r="Y4" s="227" t="str">
        <f>NOVA!C174</f>
        <v>Complete the Air of the Wolf adventure</v>
      </c>
      <c r="Z4" s="227"/>
      <c r="AA4" s="227" t="str">
        <f>IF(NOVA!I174&lt;&gt;"", NOVA!I174, "")</f>
        <v/>
      </c>
      <c r="AB4" s="221"/>
      <c r="AC4" s="227" t="str">
        <f>NOVA!B51</f>
        <v>1a</v>
      </c>
      <c r="AD4" s="227" t="str">
        <f>NOVA!C51</f>
        <v>Read or watch 1 hour of wildlife content</v>
      </c>
      <c r="AE4" s="227"/>
      <c r="AF4" s="227" t="str">
        <f>IF(NOVA!I51&lt;&gt;"", NOVA!I51, "")</f>
        <v/>
      </c>
      <c r="AG4" s="221"/>
      <c r="AH4" s="227" t="str">
        <f>NOVA!B115</f>
        <v>1a</v>
      </c>
      <c r="AI4" s="227" t="str">
        <f>NOVA!C115</f>
        <v>Read or watch 1 hour of tech content</v>
      </c>
      <c r="AJ4" s="227"/>
      <c r="AK4" s="227" t="str">
        <f>IF(NOVA!I115&lt;&gt;"", NOVA!I115,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IF(Achievements!I7&lt;&gt;"","A","")</f>
        <v/>
      </c>
      <c r="I5" s="367"/>
      <c r="J5" s="178">
        <f>Electives!B8</f>
        <v>2</v>
      </c>
      <c r="K5" s="36" t="str">
        <f>Electives!C8</f>
        <v>Find and tell about the mintmarks</v>
      </c>
      <c r="L5" s="31" t="str">
        <f>IF(Electives!I8&lt;&gt;"","E","")</f>
        <v/>
      </c>
      <c r="N5" s="378"/>
      <c r="O5" s="178">
        <f>Electives!B76</f>
        <v>2</v>
      </c>
      <c r="P5" s="36" t="str">
        <f>Electives!C76</f>
        <v>Create an imaginary dinosaur</v>
      </c>
      <c r="Q5" s="31" t="str">
        <f>IF(Electives!I76&lt;&gt;"","E","")</f>
        <v/>
      </c>
      <c r="R5" s="224"/>
      <c r="S5" s="226">
        <f>'Cub Awards'!B7</f>
        <v>2</v>
      </c>
      <c r="T5" s="364" t="str">
        <f>'Cub Awards'!C7</f>
        <v>Discuss emergency plan with family</v>
      </c>
      <c r="U5" s="364"/>
      <c r="V5" s="226" t="str">
        <f>IF('Cub Awards'!I7&lt;&gt;"", 'Cub Awards'!I7, "")</f>
        <v/>
      </c>
      <c r="W5" s="224"/>
      <c r="X5" s="227" t="str">
        <f>NOVA!B175</f>
        <v>1b</v>
      </c>
      <c r="Y5" s="227" t="str">
        <f>NOVA!C175</f>
        <v>Complete the Code of the Wolf adventure</v>
      </c>
      <c r="Z5" s="227"/>
      <c r="AA5" s="227" t="str">
        <f>IF(NOVA!I175&lt;&gt;"", NOVA!I175, "")</f>
        <v xml:space="preserve"> </v>
      </c>
      <c r="AB5" s="224"/>
      <c r="AC5" s="227" t="str">
        <f>NOVA!B52</f>
        <v>1b</v>
      </c>
      <c r="AD5" s="227" t="str">
        <f>NOVA!C52</f>
        <v>List at least two questions or ideas</v>
      </c>
      <c r="AE5" s="227"/>
      <c r="AF5" s="227" t="str">
        <f>IF(NOVA!I52&lt;&gt;"", NOVA!I52, "")</f>
        <v/>
      </c>
      <c r="AG5" s="224"/>
      <c r="AH5" s="227" t="str">
        <f>NOVA!B116</f>
        <v>1b</v>
      </c>
      <c r="AI5" s="227" t="str">
        <f>NOVA!C116</f>
        <v>List at least two questions or ideas</v>
      </c>
      <c r="AJ5" s="227"/>
      <c r="AK5" s="227" t="str">
        <f>IF(NOVA!I116&lt;&gt;"", NOVA!I116, "")</f>
        <v/>
      </c>
    </row>
    <row r="6" spans="1:37">
      <c r="A6" s="39" t="s">
        <v>271</v>
      </c>
      <c r="B6" s="48" t="str">
        <f>IF(COUNTIF(B11:B16,"C")&gt;0,COUNTIF(B11:B16,"C")," ")</f>
        <v xml:space="preserve"> </v>
      </c>
      <c r="D6" s="374"/>
      <c r="E6" s="31" t="str">
        <f>Achievements!$B8</f>
        <v>3a</v>
      </c>
      <c r="F6" s="179" t="str">
        <f>Achievements!$C8</f>
        <v>Recite Outdoor Code</v>
      </c>
      <c r="G6" s="32" t="str">
        <f>IF(Achievements!I8&lt;&gt;"","A","")</f>
        <v/>
      </c>
      <c r="I6" s="367"/>
      <c r="J6" s="178">
        <f>Electives!B9</f>
        <v>3</v>
      </c>
      <c r="K6" s="36" t="str">
        <f>Electives!C9</f>
        <v>Make a rubbing of a coin</v>
      </c>
      <c r="L6" s="31" t="str">
        <f>IF(Electives!I9&lt;&gt;"","E","")</f>
        <v/>
      </c>
      <c r="N6" s="378"/>
      <c r="O6" s="178" t="str">
        <f>Electives!B77</f>
        <v>3a</v>
      </c>
      <c r="P6" s="36" t="str">
        <f>Electives!C77</f>
        <v>Make a fossil cast</v>
      </c>
      <c r="Q6" s="31" t="str">
        <f>IF(Electives!I77&lt;&gt;"","E","")</f>
        <v/>
      </c>
      <c r="R6" s="228"/>
      <c r="S6" s="226">
        <f>'Cub Awards'!B8</f>
        <v>3</v>
      </c>
      <c r="T6" s="364" t="str">
        <f>'Cub Awards'!C8</f>
        <v>Create/plan/practice summoning help</v>
      </c>
      <c r="U6" s="364"/>
      <c r="V6" s="226" t="str">
        <f>IF('Cub Awards'!I8&lt;&gt;"", 'Cub Awards'!I8, "")</f>
        <v/>
      </c>
      <c r="W6" s="228"/>
      <c r="X6" s="227">
        <f>NOVA!B176</f>
        <v>2</v>
      </c>
      <c r="Y6" s="227" t="str">
        <f>NOVA!C176</f>
        <v>Complete Call of the Wild adventure</v>
      </c>
      <c r="Z6" s="227"/>
      <c r="AA6" s="227" t="str">
        <f>IF(NOVA!I176&lt;&gt;"", NOVA!I176, "")</f>
        <v/>
      </c>
      <c r="AB6" s="228"/>
      <c r="AC6" s="227" t="str">
        <f>NOVA!B53</f>
        <v>1c</v>
      </c>
      <c r="AD6" s="227" t="str">
        <f>NOVA!C53</f>
        <v>Discuss two with your counselor</v>
      </c>
      <c r="AE6" s="227"/>
      <c r="AF6" s="227" t="str">
        <f>IF(NOVA!I53&lt;&gt;"", NOVA!I53, "")</f>
        <v/>
      </c>
      <c r="AG6" s="228"/>
      <c r="AH6" s="227" t="str">
        <f>NOVA!B117</f>
        <v>1c</v>
      </c>
      <c r="AI6" s="227" t="str">
        <f>NOVA!C117</f>
        <v>Discuss two with your counselor</v>
      </c>
      <c r="AJ6" s="227"/>
      <c r="AK6" s="227" t="str">
        <f>IF(NOVA!I117&lt;&gt;"", NOVA!I117,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IF(Achievements!I9&lt;&gt;"","A","")</f>
        <v/>
      </c>
      <c r="I7" s="367"/>
      <c r="J7" s="178">
        <f>Electives!B10</f>
        <v>4</v>
      </c>
      <c r="K7" s="36" t="str">
        <f>Electives!C10</f>
        <v>Play a game with coin math</v>
      </c>
      <c r="L7" s="31" t="str">
        <f>IF(Electives!I10&lt;&gt;"","E","")</f>
        <v/>
      </c>
      <c r="N7" s="378"/>
      <c r="O7" s="178" t="str">
        <f>Electives!B78</f>
        <v>3b</v>
      </c>
      <c r="P7" s="36" t="str">
        <f>Electives!C78</f>
        <v>Make a dinosaur dig and dig in it</v>
      </c>
      <c r="Q7" s="31" t="str">
        <f>IF(Electives!I78&lt;&gt;"","E","")</f>
        <v/>
      </c>
      <c r="R7" s="228"/>
      <c r="S7" s="226">
        <f>'Cub Awards'!B9</f>
        <v>4</v>
      </c>
      <c r="T7" s="364" t="str">
        <f>'Cub Awards'!C9</f>
        <v>Learn basic first aid</v>
      </c>
      <c r="U7" s="364"/>
      <c r="V7" s="226" t="str">
        <f>IF('Cub Awards'!I9&lt;&gt;"", 'Cub Awards'!I9, "")</f>
        <v/>
      </c>
      <c r="W7" s="228"/>
      <c r="X7" s="227">
        <f>NOVA!B177</f>
        <v>3</v>
      </c>
      <c r="Y7" s="227" t="str">
        <f>NOVA!C177</f>
        <v>Discuss facts about Dr. Alvarez</v>
      </c>
      <c r="Z7" s="227"/>
      <c r="AA7" s="227" t="str">
        <f>IF(NOVA!I177&lt;&gt;"", NOVA!I177, "")</f>
        <v/>
      </c>
      <c r="AB7" s="228"/>
      <c r="AC7" s="227">
        <f>NOVA!B54</f>
        <v>2</v>
      </c>
      <c r="AD7" s="227" t="str">
        <f>NOVA!C54</f>
        <v>Complete an elective listed in comment</v>
      </c>
      <c r="AE7" s="227"/>
      <c r="AF7" s="227" t="str">
        <f>IF(NOVA!I54&lt;&gt;"", NOVA!I54, "")</f>
        <v/>
      </c>
      <c r="AG7" s="228"/>
      <c r="AH7" s="227">
        <f>NOVA!B118</f>
        <v>2</v>
      </c>
      <c r="AI7" s="227" t="str">
        <f>NOVA!C118</f>
        <v>Complete an elective listed in comment</v>
      </c>
      <c r="AJ7" s="227"/>
      <c r="AK7" s="227" t="str">
        <f>IF(NOVA!I118&lt;&gt;"", NOVA!I118, "")</f>
        <v/>
      </c>
    </row>
    <row r="8" spans="1:37">
      <c r="A8" s="47"/>
      <c r="B8" s="47"/>
      <c r="D8" s="374"/>
      <c r="E8" s="31" t="str">
        <f>Achievements!$B10</f>
        <v>3c</v>
      </c>
      <c r="F8" s="179" t="str">
        <f>Achievements!$C10</f>
        <v>List how you are careful with fire</v>
      </c>
      <c r="G8" s="32" t="str">
        <f>IF(Achievements!I10&lt;&gt;"","A","")</f>
        <v/>
      </c>
      <c r="I8" s="367"/>
      <c r="J8" s="178">
        <f>Electives!B11</f>
        <v>5</v>
      </c>
      <c r="K8" s="36" t="str">
        <f>Electives!C11</f>
        <v>Play a coin game</v>
      </c>
      <c r="L8" s="31" t="str">
        <f>IF(Electives!I11&lt;&gt;"","E","")</f>
        <v/>
      </c>
      <c r="N8" s="378"/>
      <c r="O8" s="178">
        <f>Electives!B79</f>
        <v>4</v>
      </c>
      <c r="P8" s="36" t="str">
        <f>Electives!C79</f>
        <v>Make an edible fossil</v>
      </c>
      <c r="Q8" s="31" t="str">
        <f>IF(Electives!I79&lt;&gt;"","E","")</f>
        <v/>
      </c>
      <c r="R8" s="228"/>
      <c r="S8" s="226">
        <f>'Cub Awards'!B10</f>
        <v>5</v>
      </c>
      <c r="T8" s="364" t="str">
        <f>'Cub Awards'!C10</f>
        <v>Join a safe kids program</v>
      </c>
      <c r="U8" s="364"/>
      <c r="V8" s="226" t="str">
        <f>IF('Cub Awards'!I10&lt;&gt;"", 'Cub Awards'!I10, "")</f>
        <v/>
      </c>
      <c r="W8" s="228"/>
      <c r="X8" s="227">
        <f>NOVA!B178</f>
        <v>4</v>
      </c>
      <c r="Y8" s="227" t="str">
        <f>NOVA!C178</f>
        <v>Research 3 famous STEM professionals</v>
      </c>
      <c r="Z8" s="227"/>
      <c r="AA8" s="227" t="str">
        <f>IF(NOVA!I178&lt;&gt;"", NOVA!I178, "")</f>
        <v/>
      </c>
      <c r="AB8" s="228"/>
      <c r="AC8" s="227" t="str">
        <f>NOVA!B55</f>
        <v>3a</v>
      </c>
      <c r="AD8" s="227" t="str">
        <f>NOVA!C55</f>
        <v>Explore what is wildlife</v>
      </c>
      <c r="AE8" s="227"/>
      <c r="AF8" s="227" t="str">
        <f>IF(NOVA!I55&lt;&gt;"", NOVA!I55, "")</f>
        <v/>
      </c>
      <c r="AG8" s="228"/>
      <c r="AH8" s="227" t="str">
        <f>NOVA!B119</f>
        <v>3a</v>
      </c>
      <c r="AI8" s="227" t="str">
        <f>NOVA!C119</f>
        <v>Look up definition of Technology</v>
      </c>
      <c r="AJ8" s="227"/>
      <c r="AK8" s="227" t="str">
        <f>IF(NOVA!I119&lt;&gt;"", NOVA!I119, "")</f>
        <v/>
      </c>
    </row>
    <row r="9" spans="1:37">
      <c r="A9" s="4"/>
      <c r="B9" s="4"/>
      <c r="D9" s="374"/>
      <c r="E9" s="31" t="str">
        <f>Achievements!$B11</f>
        <v>4a</v>
      </c>
      <c r="F9" s="179" t="str">
        <f>Achievements!$C11</f>
        <v>Show what to do during natural disaster</v>
      </c>
      <c r="G9" s="32" t="str">
        <f>IF(Achievements!I11&lt;&gt;"","A","")</f>
        <v/>
      </c>
      <c r="I9" s="367"/>
      <c r="J9" s="178">
        <f>Electives!B12</f>
        <v>6</v>
      </c>
      <c r="K9" s="36" t="str">
        <f>Electives!C12</f>
        <v>Create a balance scale</v>
      </c>
      <c r="L9" s="31" t="str">
        <f>IF(Electives!I12&lt;&gt;"","E","")</f>
        <v/>
      </c>
      <c r="O9" s="174" t="str">
        <f>Electives!B81</f>
        <v>Finding Your Way</v>
      </c>
      <c r="P9" s="29"/>
      <c r="R9" s="228"/>
      <c r="S9" s="226">
        <f>'Cub Awards'!B11</f>
        <v>6</v>
      </c>
      <c r="T9" s="364" t="str">
        <f>'Cub Awards'!C11</f>
        <v>Tell about what you learned</v>
      </c>
      <c r="U9" s="364"/>
      <c r="V9" s="226" t="str">
        <f>IF('Cub Awards'!I11&lt;&gt;"", 'Cub Awards'!I11, "")</f>
        <v/>
      </c>
      <c r="W9" s="228"/>
      <c r="X9" s="227">
        <f>NOVA!B179</f>
        <v>5</v>
      </c>
      <c r="Y9" s="227" t="str">
        <f>NOVA!C179</f>
        <v>Discuss importance of STEM education</v>
      </c>
      <c r="Z9" s="227"/>
      <c r="AA9" s="227" t="str">
        <f>IF(NOVA!I179&lt;&gt;"", NOVA!I179, "")</f>
        <v/>
      </c>
      <c r="AB9" s="228"/>
      <c r="AC9" s="227" t="str">
        <f>NOVA!B56</f>
        <v>3b</v>
      </c>
      <c r="AD9" s="227" t="str">
        <f>NOVA!C56</f>
        <v>Explain relationships within food chain</v>
      </c>
      <c r="AE9" s="227"/>
      <c r="AF9" s="227" t="str">
        <f>IF(NOVA!I56&lt;&gt;"", NOVA!I56, "")</f>
        <v/>
      </c>
      <c r="AG9" s="228"/>
      <c r="AH9" s="227" t="str">
        <f>NOVA!B120</f>
        <v>3b1</v>
      </c>
      <c r="AI9" s="227" t="str">
        <f>NOVA!C120</f>
        <v>How is tech used in communication</v>
      </c>
      <c r="AJ9" s="227"/>
      <c r="AK9" s="227" t="str">
        <f>IF(NOVA!I120&lt;&gt;"", NOVA!I120, "")</f>
        <v/>
      </c>
    </row>
    <row r="10" spans="1:37" ht="12.75" customHeight="1">
      <c r="A10" s="1" t="s">
        <v>24</v>
      </c>
      <c r="D10" s="374"/>
      <c r="E10" s="31" t="str">
        <f>Achievements!$B12</f>
        <v>4b</v>
      </c>
      <c r="F10" s="179" t="str">
        <f>Achievements!$C12</f>
        <v>Show what to do to prevent spreading germs</v>
      </c>
      <c r="G10" s="32" t="str">
        <f>IF(Achievements!I12&lt;&gt;"","A","")</f>
        <v/>
      </c>
      <c r="I10" s="368"/>
      <c r="J10" s="178">
        <f>Electives!B13</f>
        <v>7</v>
      </c>
      <c r="K10" s="36" t="str">
        <f>Electives!C13</f>
        <v>Do a coin weight investigation</v>
      </c>
      <c r="L10" s="31" t="str">
        <f>IF(Electives!I13&lt;&gt;"","E","")</f>
        <v/>
      </c>
      <c r="N10" s="378" t="str">
        <f>Electives!E81</f>
        <v>(do all)</v>
      </c>
      <c r="O10" s="178" t="str">
        <f>Electives!B82</f>
        <v>1a</v>
      </c>
      <c r="P10" s="36" t="str">
        <f>Electives!C82</f>
        <v>Locate your home on a map</v>
      </c>
      <c r="Q10" s="31" t="str">
        <f>IF(Electives!I82&lt;&gt;"","E","")</f>
        <v/>
      </c>
      <c r="R10" s="224"/>
      <c r="S10" s="229"/>
      <c r="T10" s="324" t="str">
        <f>'Cub Awards'!C13</f>
        <v>Outdoor Activity Award</v>
      </c>
      <c r="U10" s="324"/>
      <c r="V10" s="229"/>
      <c r="W10" s="224"/>
      <c r="X10" s="227">
        <f>NOVA!B180</f>
        <v>6</v>
      </c>
      <c r="Y10" s="227" t="str">
        <f>NOVA!C180</f>
        <v>Participate in a science project</v>
      </c>
      <c r="Z10" s="227"/>
      <c r="AA10" s="227" t="str">
        <f>IF(NOVA!I180&lt;&gt;"", NOVA!I180, "")</f>
        <v/>
      </c>
      <c r="AB10" s="224"/>
      <c r="AC10" s="227" t="str">
        <f>NOVA!B57</f>
        <v>3c</v>
      </c>
      <c r="AD10" s="227" t="str">
        <f>NOVA!C57</f>
        <v>Explain your favorite plant / wildlife</v>
      </c>
      <c r="AE10" s="227"/>
      <c r="AF10" s="227" t="str">
        <f>IF(NOVA!I57&lt;&gt;"", NOVA!I57, "")</f>
        <v/>
      </c>
      <c r="AG10" s="224"/>
      <c r="AH10" s="227" t="str">
        <f>NOVA!B121</f>
        <v>3b2</v>
      </c>
      <c r="AI10" s="227" t="str">
        <f>NOVA!C121</f>
        <v>How is tech used in business</v>
      </c>
      <c r="AJ10" s="227"/>
      <c r="AK10" s="227" t="str">
        <f>IF(NOVA!I121&lt;&gt;"", NOVA!I121, "")</f>
        <v/>
      </c>
    </row>
    <row r="11" spans="1:37" ht="13.2" customHeight="1">
      <c r="A11" s="40" t="str">
        <f>Achievements!B5</f>
        <v>Call of the Wild</v>
      </c>
      <c r="B11" s="49" t="str">
        <f>Achievements!I15</f>
        <v/>
      </c>
      <c r="D11" s="374"/>
      <c r="E11" s="31">
        <f>Achievements!$B13</f>
        <v>5</v>
      </c>
      <c r="F11" s="179" t="str">
        <f>Achievements!$C13</f>
        <v>Tie an overhand and square knots</v>
      </c>
      <c r="G11" s="32" t="str">
        <f>IF(Achievements!I13&lt;&gt;"","A","")</f>
        <v/>
      </c>
      <c r="J11" s="174" t="str">
        <f>Electives!B15</f>
        <v>Air of the Wolf</v>
      </c>
      <c r="K11" s="1"/>
      <c r="N11" s="378"/>
      <c r="O11" s="178" t="str">
        <f>Electives!B83</f>
        <v>1b</v>
      </c>
      <c r="P11" s="36" t="str">
        <f>Electives!C83</f>
        <v>Draw a map</v>
      </c>
      <c r="Q11" s="31" t="str">
        <f>IF(Electives!I83&lt;&gt;"","E","")</f>
        <v/>
      </c>
      <c r="R11" s="224"/>
      <c r="S11" s="226">
        <f>'Cub Awards'!B14</f>
        <v>1</v>
      </c>
      <c r="T11" s="364" t="str">
        <f>'Cub Awards'!C14</f>
        <v>Attend either summer Day or Resident camp</v>
      </c>
      <c r="U11" s="364"/>
      <c r="V11" s="226" t="str">
        <f>IF('Cub Awards'!I14&lt;&gt;"", 'Cub Awards'!I14, "")</f>
        <v/>
      </c>
      <c r="W11" s="224"/>
      <c r="X11" s="227">
        <f>NOVA!B181</f>
        <v>7</v>
      </c>
      <c r="Y11" s="227" t="str">
        <f>NOVA!C181</f>
        <v>Do ONE</v>
      </c>
      <c r="Z11" s="227"/>
      <c r="AA11" s="227" t="str">
        <f>IF(NOVA!I181&lt;&gt;"", NOVA!I181, "")</f>
        <v/>
      </c>
      <c r="AB11" s="224"/>
      <c r="AC11" s="227" t="str">
        <f>NOVA!B58</f>
        <v>3d</v>
      </c>
      <c r="AD11" s="227" t="str">
        <f>NOVA!C58</f>
        <v>Discuss what you've learned</v>
      </c>
      <c r="AE11" s="227"/>
      <c r="AF11" s="227" t="str">
        <f>IF(NOVA!I58&lt;&gt;"", NOVA!I58, "")</f>
        <v/>
      </c>
      <c r="AG11" s="224"/>
      <c r="AH11" s="227" t="str">
        <f>NOVA!B122</f>
        <v>3b3</v>
      </c>
      <c r="AI11" s="227" t="str">
        <f>NOVA!C122</f>
        <v>How is tech used in construction</v>
      </c>
      <c r="AJ11" s="227"/>
      <c r="AK11" s="227" t="str">
        <f>IF(NOVA!I122&lt;&gt;"", NOVA!I122, "")</f>
        <v/>
      </c>
    </row>
    <row r="12" spans="1:37" ht="13.2" customHeight="1">
      <c r="A12" s="41" t="str">
        <f>Achievements!B16</f>
        <v>Council Fire</v>
      </c>
      <c r="B12" s="49" t="str">
        <f>Achievements!I24</f>
        <v/>
      </c>
      <c r="D12" s="374"/>
      <c r="E12" s="31">
        <f>Achievements!$B14</f>
        <v>6</v>
      </c>
      <c r="F12" s="179" t="str">
        <f>Achievements!$C14</f>
        <v>Identify four types of animals</v>
      </c>
      <c r="G12" s="32" t="str">
        <f>IF(Achievements!I14&lt;&gt;"","A","")</f>
        <v/>
      </c>
      <c r="I12" s="378" t="str">
        <f>Electives!E15</f>
        <v>(do two of 1 and two of 2)</v>
      </c>
      <c r="J12" s="178" t="str">
        <f>Electives!B16</f>
        <v>1a</v>
      </c>
      <c r="K12" s="178" t="str">
        <f>Electives!C16</f>
        <v>Fly and modify a paper airplane</v>
      </c>
      <c r="L12" s="31" t="str">
        <f>IF(Electives!I16&lt;&gt;"","E","")</f>
        <v/>
      </c>
      <c r="N12" s="378"/>
      <c r="O12" s="178" t="str">
        <f>Electives!B84</f>
        <v>2a</v>
      </c>
      <c r="P12" s="36" t="str">
        <f>Electives!C84</f>
        <v>Identify a compass rose</v>
      </c>
      <c r="Q12" s="31" t="str">
        <f>IF(Electives!I84&lt;&gt;"","E","")</f>
        <v/>
      </c>
      <c r="R12" s="221"/>
      <c r="S12" s="226">
        <f>'Cub Awards'!B15</f>
        <v>2</v>
      </c>
      <c r="T12" s="364" t="str">
        <f>'Cub Awards'!C15</f>
        <v>Complete Paws on the Path</v>
      </c>
      <c r="U12" s="364"/>
      <c r="V12" s="226" t="str">
        <f>IF('Cub Awards'!I15&lt;&gt;"", 'Cub Awards'!I15, "")</f>
        <v xml:space="preserve"> </v>
      </c>
      <c r="W12" s="221"/>
      <c r="X12" s="227" t="str">
        <f>NOVA!B182</f>
        <v>7a</v>
      </c>
      <c r="Y12" s="227" t="str">
        <f>NOVA!C182</f>
        <v>Visit with someone in a STEM career</v>
      </c>
      <c r="Z12" s="227"/>
      <c r="AA12" s="227" t="str">
        <f>IF(NOVA!I182&lt;&gt;"", NOVA!I182, "")</f>
        <v/>
      </c>
      <c r="AB12" s="221"/>
      <c r="AC12" s="227">
        <f>NOVA!B59</f>
        <v>4</v>
      </c>
      <c r="AD12" s="227" t="str">
        <f>NOVA!C59</f>
        <v>Do TWO from A-F</v>
      </c>
      <c r="AE12" s="227"/>
      <c r="AF12" s="227" t="str">
        <f>IF(NOVA!I59&lt;&gt;"", NOVA!I59, "")</f>
        <v/>
      </c>
      <c r="AG12" s="221"/>
      <c r="AH12" s="227" t="str">
        <f>NOVA!B123</f>
        <v>3b4</v>
      </c>
      <c r="AI12" s="227" t="str">
        <f>NOVA!C123</f>
        <v>How is tech used in sports</v>
      </c>
      <c r="AJ12" s="227"/>
      <c r="AK12" s="227" t="str">
        <f>IF(NOVA!I123&lt;&gt;"", NOVA!I123, "")</f>
        <v/>
      </c>
    </row>
    <row r="13" spans="1:37">
      <c r="A13" s="41" t="str">
        <f>Achievements!B25</f>
        <v>Duty to God Footsteps</v>
      </c>
      <c r="B13" s="49" t="str">
        <f>Achievements!I32</f>
        <v/>
      </c>
      <c r="D13" s="379" t="str">
        <f>Achievements!$B16</f>
        <v>Council Fire</v>
      </c>
      <c r="E13" s="379"/>
      <c r="F13" s="379"/>
      <c r="G13" s="379"/>
      <c r="I13" s="378"/>
      <c r="J13" s="178" t="str">
        <f>Electives!B17</f>
        <v>1b</v>
      </c>
      <c r="K13" s="178" t="str">
        <f>Electives!C17</f>
        <v>Make a balloon powered sled</v>
      </c>
      <c r="L13" s="31" t="str">
        <f>IF(Electives!I17&lt;&gt;"","E","")</f>
        <v/>
      </c>
      <c r="N13" s="378"/>
      <c r="O13" s="178" t="str">
        <f>Electives!B85</f>
        <v>2b</v>
      </c>
      <c r="P13" s="36" t="str">
        <f>Electives!C85</f>
        <v>Use a compass to find north</v>
      </c>
      <c r="Q13" s="31" t="str">
        <f>IF(Electives!I85&lt;&gt;"","E","")</f>
        <v/>
      </c>
      <c r="R13" s="221"/>
      <c r="S13" s="226">
        <f>'Cub Awards'!B16</f>
        <v>3</v>
      </c>
      <c r="T13" s="364" t="str">
        <f>'Cub Awards'!C16</f>
        <v>do five</v>
      </c>
      <c r="U13" s="364"/>
      <c r="V13" s="226" t="str">
        <f>IF('Cub Awards'!I16&lt;&gt;"", 'Cub Awards'!I16, "")</f>
        <v/>
      </c>
      <c r="W13" s="221"/>
      <c r="X13" s="227" t="str">
        <f>NOVA!B183</f>
        <v>7b</v>
      </c>
      <c r="Y13" s="227" t="str">
        <f>NOVA!C183</f>
        <v>Learn about a career dependent on STEM</v>
      </c>
      <c r="Z13" s="227"/>
      <c r="AA13" s="227" t="str">
        <f>IF(NOVA!I183&lt;&gt;"", NOVA!I183, "")</f>
        <v/>
      </c>
      <c r="AB13" s="221"/>
      <c r="AC13" s="227" t="str">
        <f>NOVA!B60</f>
        <v>4a1</v>
      </c>
      <c r="AD13" s="227" t="str">
        <f>NOVA!C60</f>
        <v xml:space="preserve">Catalog 3-5 endangered plants/animals </v>
      </c>
      <c r="AE13" s="227"/>
      <c r="AF13" s="227" t="str">
        <f>IF(NOVA!I60&lt;&gt;"", NOVA!I60, "")</f>
        <v/>
      </c>
      <c r="AG13" s="221"/>
      <c r="AH13" s="227" t="str">
        <f>NOVA!B124</f>
        <v>3b5</v>
      </c>
      <c r="AI13" s="227" t="str">
        <f>NOVA!C124</f>
        <v>How is tech used in entertainment</v>
      </c>
      <c r="AJ13" s="227"/>
      <c r="AK13" s="227" t="str">
        <f>IF(NOVA!I124&lt;&gt;"", NOVA!I124, "")</f>
        <v/>
      </c>
    </row>
    <row r="14" spans="1:37" ht="12.75" customHeight="1">
      <c r="A14" s="41" t="str">
        <f>Achievements!B33</f>
        <v>Howling at the Moon</v>
      </c>
      <c r="B14" s="49" t="str">
        <f>Achievements!I38</f>
        <v xml:space="preserve"> </v>
      </c>
      <c r="D14" s="373" t="str">
        <f>Achievements!E16</f>
        <v>(do 1-2 and one of 3-7)</v>
      </c>
      <c r="E14" s="31">
        <f>Achievements!$B17</f>
        <v>1</v>
      </c>
      <c r="F14" s="179" t="str">
        <f>Achievements!$C17</f>
        <v>Participate in a flag ceremony</v>
      </c>
      <c r="G14" s="32" t="str">
        <f>IF(Achievements!I17&lt;&gt;"","A","")</f>
        <v/>
      </c>
      <c r="I14" s="378"/>
      <c r="J14" s="178" t="str">
        <f>Electives!B18</f>
        <v>1c</v>
      </c>
      <c r="K14" s="178" t="str">
        <f>Electives!C18</f>
        <v>Bounce an underinflated ball</v>
      </c>
      <c r="L14" s="31" t="str">
        <f>IF(Electives!I18&lt;&gt;"","E","")</f>
        <v/>
      </c>
      <c r="N14" s="378"/>
      <c r="O14" s="178">
        <f>Electives!B86</f>
        <v>3</v>
      </c>
      <c r="P14" s="36" t="str">
        <f>Electives!C86</f>
        <v>Use a compass on a scavenger hunt</v>
      </c>
      <c r="Q14" s="31" t="str">
        <f>IF(Electives!I86&lt;&gt;"","E","")</f>
        <v/>
      </c>
      <c r="R14" s="228"/>
      <c r="S14" s="226" t="str">
        <f>'Cub Awards'!B17</f>
        <v>a</v>
      </c>
      <c r="T14" s="364" t="str">
        <f>'Cub Awards'!C17</f>
        <v>Participate in nature hike</v>
      </c>
      <c r="U14" s="364"/>
      <c r="V14" s="226" t="str">
        <f>IF('Cub Awards'!I17&lt;&gt;"", 'Cub Awards'!I17, "")</f>
        <v/>
      </c>
      <c r="W14" s="228"/>
      <c r="X14" s="227">
        <f>NOVA!B184</f>
        <v>8</v>
      </c>
      <c r="Y14" s="227" t="str">
        <f>NOVA!C184</f>
        <v>Discuss scientific method</v>
      </c>
      <c r="Z14" s="227"/>
      <c r="AA14" s="227" t="str">
        <f>IF(NOVA!I184&lt;&gt;"", NOVA!I184, "")</f>
        <v/>
      </c>
      <c r="AB14" s="228"/>
      <c r="AC14" s="227" t="str">
        <f>NOVA!B61</f>
        <v>4a2</v>
      </c>
      <c r="AD14" s="227" t="str">
        <f>NOVA!C61</f>
        <v>Display 10 locally threatened species</v>
      </c>
      <c r="AE14" s="227"/>
      <c r="AF14" s="227" t="str">
        <f>IF(NOVA!I61&lt;&gt;"", NOVA!I61, "")</f>
        <v/>
      </c>
      <c r="AG14" s="228"/>
      <c r="AH14" s="227" t="str">
        <f>NOVA!B125</f>
        <v>3c</v>
      </c>
      <c r="AI14" s="227" t="str">
        <f>NOVA!C125</f>
        <v>Discuss your findings with counselor</v>
      </c>
      <c r="AJ14" s="227"/>
      <c r="AK14" s="227" t="str">
        <f>IF(NOVA!I125&lt;&gt;"", NOVA!I125, "")</f>
        <v/>
      </c>
    </row>
    <row r="15" spans="1:37">
      <c r="A15" s="41" t="str">
        <f>Achievements!B39</f>
        <v>Paws on the Path</v>
      </c>
      <c r="B15" s="49" t="str">
        <f>Achievements!I47</f>
        <v xml:space="preserve"> </v>
      </c>
      <c r="D15" s="374"/>
      <c r="E15" s="31">
        <f>Achievements!$B18</f>
        <v>2</v>
      </c>
      <c r="F15" s="179" t="str">
        <f>Achievements!$C18</f>
        <v>Work on a service project</v>
      </c>
      <c r="G15" s="32" t="str">
        <f>IF(Achievements!I18&lt;&gt;"","A","")</f>
        <v/>
      </c>
      <c r="I15" s="378"/>
      <c r="J15" s="178" t="str">
        <f>Electives!B19</f>
        <v>1d</v>
      </c>
      <c r="K15" s="178" t="str">
        <f>Electives!C19</f>
        <v>Roll an underinflated ball or tire</v>
      </c>
      <c r="L15" s="31" t="str">
        <f>IF(Electives!I19&lt;&gt;"","E","")</f>
        <v/>
      </c>
      <c r="N15" s="378"/>
      <c r="O15" s="178">
        <f>Electives!B87</f>
        <v>4</v>
      </c>
      <c r="P15" s="36" t="str">
        <f>Electives!C87</f>
        <v>Go on a hike with a map and compass</v>
      </c>
      <c r="Q15" s="31" t="str">
        <f>IF(Electives!I87&lt;&gt;"","E","")</f>
        <v/>
      </c>
      <c r="R15" s="224"/>
      <c r="S15" s="226" t="str">
        <f>'Cub Awards'!B18</f>
        <v>b</v>
      </c>
      <c r="T15" s="364" t="str">
        <f>'Cub Awards'!C18</f>
        <v>Participate in outdoor activity</v>
      </c>
      <c r="U15" s="364"/>
      <c r="V15" s="226" t="str">
        <f>IF('Cub Awards'!I18&lt;&gt;"", 'Cub Awards'!I18, "")</f>
        <v/>
      </c>
      <c r="W15" s="224"/>
      <c r="X15" s="227">
        <f>NOVA!B185</f>
        <v>9</v>
      </c>
      <c r="Y15" s="227" t="str">
        <f>NOVA!C185</f>
        <v>Participate in a STEM activity with den</v>
      </c>
      <c r="Z15" s="227"/>
      <c r="AA15" s="227" t="str">
        <f>IF(NOVA!I185&lt;&gt;"", NOVA!I185, "")</f>
        <v/>
      </c>
      <c r="AB15" s="224"/>
      <c r="AC15" s="227" t="str">
        <f>NOVA!B62</f>
        <v>4a3</v>
      </c>
      <c r="AD15" s="227" t="str">
        <f>NOVA!C62</f>
        <v>Discuss threatened v. endangered v. extinct</v>
      </c>
      <c r="AE15" s="227"/>
      <c r="AF15" s="227" t="str">
        <f>IF(NOVA!I62&lt;&gt;"", NOVA!I62, "")</f>
        <v/>
      </c>
      <c r="AG15" s="224"/>
      <c r="AH15" s="227">
        <f>NOVA!B126</f>
        <v>4</v>
      </c>
      <c r="AI15" s="227" t="str">
        <f>NOVA!C126</f>
        <v>Visit a place where tech is used</v>
      </c>
      <c r="AJ15" s="227"/>
      <c r="AK15" s="227" t="str">
        <f>IF(NOVA!I126&lt;&gt;"", NOVA!I126, "")</f>
        <v/>
      </c>
    </row>
    <row r="16" spans="1:37" ht="13.2" customHeight="1">
      <c r="A16" s="42" t="str">
        <f>Achievements!B48</f>
        <v>Running with the Pack</v>
      </c>
      <c r="B16" s="49" t="str">
        <f>Achievements!I55</f>
        <v xml:space="preserve"> </v>
      </c>
      <c r="D16" s="374"/>
      <c r="E16" s="31">
        <f>Achievements!$B19</f>
        <v>3</v>
      </c>
      <c r="F16" s="179" t="str">
        <f>Achievements!$C19</f>
        <v>Talk to a PD officer / FD member, etc</v>
      </c>
      <c r="G16" s="32" t="str">
        <f>IF(Achievements!I19&lt;&gt;"","A","")</f>
        <v/>
      </c>
      <c r="I16" s="378"/>
      <c r="J16" s="178" t="str">
        <f>Electives!B20</f>
        <v>2a</v>
      </c>
      <c r="K16" s="178" t="str">
        <f>Electives!C20</f>
        <v>Record the sounds you hear outside</v>
      </c>
      <c r="L16" s="31" t="str">
        <f>IF(Electives!I20&lt;&gt;"","E","")</f>
        <v/>
      </c>
      <c r="O16" s="174" t="str">
        <f>Electives!B89</f>
        <v>Germs Alive!</v>
      </c>
      <c r="P16" s="29"/>
      <c r="R16" s="224"/>
      <c r="S16" s="226" t="str">
        <f>'Cub Awards'!B19</f>
        <v>c</v>
      </c>
      <c r="T16" s="364" t="str">
        <f>'Cub Awards'!C19</f>
        <v>Explain the buddy system</v>
      </c>
      <c r="U16" s="364"/>
      <c r="V16" s="226" t="str">
        <f>IF('Cub Awards'!I19&lt;&gt;"", 'Cub Awards'!I19, "")</f>
        <v/>
      </c>
      <c r="W16" s="224"/>
      <c r="X16" s="227">
        <f>NOVA!B186</f>
        <v>10</v>
      </c>
      <c r="Y16" s="227" t="str">
        <f>NOVA!C186</f>
        <v>Submit Supernova application</v>
      </c>
      <c r="Z16" s="227"/>
      <c r="AA16" s="227" t="str">
        <f>IF(NOVA!I186&lt;&gt;"", NOVA!I186, "")</f>
        <v/>
      </c>
      <c r="AB16" s="224"/>
      <c r="AC16" s="227" t="str">
        <f>NOVA!B63</f>
        <v>4b1</v>
      </c>
      <c r="AD16" s="227" t="str">
        <f>NOVA!C63</f>
        <v>Catalog 5 locally invasive animals</v>
      </c>
      <c r="AE16" s="227"/>
      <c r="AF16" s="227" t="str">
        <f>IF(NOVA!I63&lt;&gt;"", NOVA!I63, "")</f>
        <v/>
      </c>
      <c r="AG16" s="224"/>
      <c r="AH16" s="227" t="str">
        <f>NOVA!B127</f>
        <v>4a1</v>
      </c>
      <c r="AI16" s="227" t="str">
        <f>NOVA!C127</f>
        <v>Talk with someone about tech used</v>
      </c>
      <c r="AJ16" s="227"/>
      <c r="AK16" s="227" t="str">
        <f>IF(NOVA!I127&lt;&gt;"", NOVA!I127, "")</f>
        <v/>
      </c>
    </row>
    <row r="17" spans="1:37">
      <c r="D17" s="374"/>
      <c r="E17" s="31">
        <f>Achievements!$B20</f>
        <v>4</v>
      </c>
      <c r="F17" s="179" t="str">
        <f>Achievements!$C20</f>
        <v>Show how your community has changed</v>
      </c>
      <c r="G17" s="32" t="str">
        <f>IF(Achievements!I20&lt;&gt;"","A","")</f>
        <v/>
      </c>
      <c r="I17" s="378"/>
      <c r="J17" s="178" t="str">
        <f>Electives!B21</f>
        <v>2b</v>
      </c>
      <c r="K17" s="178" t="str">
        <f>Electives!C21</f>
        <v>Create a wind instrument and play it</v>
      </c>
      <c r="L17" s="31" t="str">
        <f>IF(Electives!I21&lt;&gt;"","E","")</f>
        <v/>
      </c>
      <c r="N17" s="366" t="str">
        <f>Electives!E89</f>
        <v>(do five)</v>
      </c>
      <c r="O17" s="178">
        <f>Electives!B90</f>
        <v>1</v>
      </c>
      <c r="P17" s="36" t="str">
        <f>Electives!C90</f>
        <v>Wash your hands and sing the "Germ Song"</v>
      </c>
      <c r="Q17" s="31" t="str">
        <f>IF(Electives!I90&lt;&gt;"","E","")</f>
        <v/>
      </c>
      <c r="R17" s="230"/>
      <c r="S17" s="226" t="str">
        <f>'Cub Awards'!B20</f>
        <v>d</v>
      </c>
      <c r="T17" s="364" t="str">
        <f>'Cub Awards'!C20</f>
        <v>Attend a pack overnighter</v>
      </c>
      <c r="U17" s="364"/>
      <c r="V17" s="226" t="str">
        <f>IF('Cub Awards'!I20&lt;&gt;"", 'Cub Awards'!I20, "")</f>
        <v/>
      </c>
      <c r="W17" s="230"/>
      <c r="X17" s="222"/>
      <c r="Y17" s="104" t="str">
        <f>NOVA!C5</f>
        <v>NOVA Science: Science Everywhere</v>
      </c>
      <c r="Z17" s="104"/>
      <c r="AA17" s="81"/>
      <c r="AB17" s="230"/>
      <c r="AC17" s="227" t="str">
        <f>NOVA!B64</f>
        <v>4b2</v>
      </c>
      <c r="AD17" s="227" t="str">
        <f>NOVA!C64</f>
        <v>Design display about invasive species</v>
      </c>
      <c r="AE17" s="227"/>
      <c r="AF17" s="227" t="str">
        <f>IF(NOVA!I64&lt;&gt;"", NOVA!I64, "")</f>
        <v/>
      </c>
      <c r="AG17" s="230"/>
      <c r="AH17" s="227" t="str">
        <f>NOVA!B128</f>
        <v>4a2</v>
      </c>
      <c r="AI17" s="227" t="str">
        <f>NOVA!C128</f>
        <v>Ask expert why the tech is used</v>
      </c>
      <c r="AJ17" s="227"/>
      <c r="AK17" s="227" t="str">
        <f>IF(NOVA!I128&lt;&gt;"", NOVA!I128, "")</f>
        <v/>
      </c>
    </row>
    <row r="18" spans="1:37">
      <c r="D18" s="374"/>
      <c r="E18" s="31">
        <f>Achievements!$B21</f>
        <v>5</v>
      </c>
      <c r="F18" s="179" t="str">
        <f>Achievements!$C21</f>
        <v>Present a solution to a community issue</v>
      </c>
      <c r="G18" s="32" t="str">
        <f>IF(Achievements!I21&lt;&gt;"","A","")</f>
        <v/>
      </c>
      <c r="I18" s="378"/>
      <c r="J18" s="178" t="str">
        <f>Electives!B22</f>
        <v>2c</v>
      </c>
      <c r="K18" s="178" t="str">
        <f>Electives!C22</f>
        <v>Investigate how speed affects sound</v>
      </c>
      <c r="L18" s="31" t="str">
        <f>IF(Electives!I22&lt;&gt;"","E","")</f>
        <v/>
      </c>
      <c r="N18" s="371"/>
      <c r="O18" s="178">
        <f>Electives!B91</f>
        <v>2</v>
      </c>
      <c r="P18" s="36" t="str">
        <f>Electives!C91</f>
        <v>Play germ Magnet</v>
      </c>
      <c r="Q18" s="31" t="str">
        <f>IF(Electives!I91&lt;&gt;"","E","")</f>
        <v/>
      </c>
      <c r="R18" s="230"/>
      <c r="S18" s="226" t="str">
        <f>'Cub Awards'!B21</f>
        <v>e</v>
      </c>
      <c r="T18" s="364" t="str">
        <f>'Cub Awards'!C21</f>
        <v>Complete an oudoor service project</v>
      </c>
      <c r="U18" s="364"/>
      <c r="V18" s="226" t="str">
        <f>IF('Cub Awards'!I21&lt;&gt;"", 'Cub Awards'!I21, "")</f>
        <v/>
      </c>
      <c r="W18" s="230"/>
      <c r="X18" s="227" t="str">
        <f>NOVA!B6</f>
        <v>1a</v>
      </c>
      <c r="Y18" s="227" t="str">
        <f>NOVA!C6</f>
        <v>Read or watch 1 hour of science content</v>
      </c>
      <c r="Z18" s="227"/>
      <c r="AA18" s="227" t="str">
        <f>IF(NOVA!I6&lt;&gt;"", NOVA!I6, "")</f>
        <v/>
      </c>
      <c r="AB18" s="230"/>
      <c r="AC18" s="227" t="str">
        <f>NOVA!B65</f>
        <v>4b3</v>
      </c>
      <c r="AD18" s="227" t="str">
        <f>NOVA!C65</f>
        <v>Discuss invasive species</v>
      </c>
      <c r="AE18" s="227"/>
      <c r="AF18" s="227" t="str">
        <f>IF(NOVA!I65&lt;&gt;"", NOVA!I65, "")</f>
        <v/>
      </c>
      <c r="AG18" s="230"/>
      <c r="AH18" s="227" t="str">
        <f>NOVA!B129</f>
        <v>4b</v>
      </c>
      <c r="AI18" s="227" t="str">
        <f>NOVA!C129</f>
        <v>Discuss with counselor your visit</v>
      </c>
      <c r="AJ18" s="227"/>
      <c r="AK18" s="227" t="str">
        <f>IF(NOVA!I129&lt;&gt;"", NOVA!I129, "")</f>
        <v/>
      </c>
    </row>
    <row r="19" spans="1:37">
      <c r="A19" s="44" t="s">
        <v>23</v>
      </c>
      <c r="B19" s="3"/>
      <c r="D19" s="374"/>
      <c r="E19" s="31">
        <f>Achievements!$B22</f>
        <v>6</v>
      </c>
      <c r="F19" s="179" t="str">
        <f>Achievements!$C22</f>
        <v>Make and follow a den duty chart</v>
      </c>
      <c r="G19" s="32" t="str">
        <f>IF(Achievements!I22&lt;&gt;"","A","")</f>
        <v/>
      </c>
      <c r="I19" s="378"/>
      <c r="J19" s="178" t="str">
        <f>Electives!B23</f>
        <v>2d</v>
      </c>
      <c r="K19" s="178" t="str">
        <f>Electives!C23</f>
        <v>Make and fly a kite</v>
      </c>
      <c r="L19" s="31" t="str">
        <f>IF(Electives!I23&lt;&gt;"","E","")</f>
        <v/>
      </c>
      <c r="N19" s="371"/>
      <c r="O19" s="178">
        <f>Electives!B92</f>
        <v>3</v>
      </c>
      <c r="P19" s="36" t="str">
        <f>Electives!C92</f>
        <v>Conduct a sneeze demonstration</v>
      </c>
      <c r="Q19" s="31" t="str">
        <f>IF(Electives!I92&lt;&gt;"","E","")</f>
        <v/>
      </c>
      <c r="R19" s="230"/>
      <c r="S19" s="226" t="str">
        <f>'Cub Awards'!B22</f>
        <v>f</v>
      </c>
      <c r="T19" s="364" t="str">
        <f>'Cub Awards'!C22</f>
        <v>Complete conservation project</v>
      </c>
      <c r="U19" s="364"/>
      <c r="V19" s="226" t="str">
        <f>IF('Cub Awards'!I22&lt;&gt;"", 'Cub Awards'!I22, "")</f>
        <v/>
      </c>
      <c r="W19" s="230"/>
      <c r="X19" s="227" t="str">
        <f>NOVA!B7</f>
        <v>1b</v>
      </c>
      <c r="Y19" s="227" t="str">
        <f>NOVA!C7</f>
        <v>List at least two questions or ideas</v>
      </c>
      <c r="Z19" s="227"/>
      <c r="AA19" s="227" t="str">
        <f>IF(NOVA!I7&lt;&gt;"", NOVA!I7, "")</f>
        <v/>
      </c>
      <c r="AB19" s="230"/>
      <c r="AC19" s="227" t="str">
        <f>NOVA!B66</f>
        <v>4c1</v>
      </c>
      <c r="AD19" s="227" t="str">
        <f>NOVA!C66</f>
        <v>Visit a local ecosystem and investigate</v>
      </c>
      <c r="AE19" s="227"/>
      <c r="AF19" s="227" t="str">
        <f>IF(NOVA!I66&lt;&gt;"", NOVA!I66, "")</f>
        <v/>
      </c>
      <c r="AG19" s="230"/>
      <c r="AH19" s="227">
        <f>NOVA!B130</f>
        <v>5</v>
      </c>
      <c r="AI19" s="227" t="str">
        <f>NOVA!C130</f>
        <v>Discuss how tech affects your life</v>
      </c>
      <c r="AJ19" s="227"/>
      <c r="AK19" s="227" t="str">
        <f>IF(NOVA!I130&lt;&gt;"", NOVA!I130, "")</f>
        <v/>
      </c>
    </row>
    <row r="20" spans="1:37">
      <c r="A20" s="132" t="str">
        <f>Electives!B6</f>
        <v>Adventures in Coins</v>
      </c>
      <c r="B20" s="31" t="str">
        <f>IF(Electives!I14&gt;0,Electives!I14," ")</f>
        <v/>
      </c>
      <c r="D20" s="375"/>
      <c r="E20" s="31">
        <f>Achievements!$B23</f>
        <v>7</v>
      </c>
      <c r="F20" s="179" t="str">
        <f>Achievements!$C23</f>
        <v>Participate in assembly for military vets</v>
      </c>
      <c r="G20" s="32" t="str">
        <f>IF(Achievements!I23&lt;&gt;"","A","")</f>
        <v/>
      </c>
      <c r="I20" s="378"/>
      <c r="J20" s="178" t="str">
        <f>Electives!B24</f>
        <v>2e</v>
      </c>
      <c r="K20" s="178" t="str">
        <f>Electives!C24</f>
        <v>Participate in a wind powered race</v>
      </c>
      <c r="L20" s="31" t="str">
        <f>IF(Electives!I24&lt;&gt;"","E","")</f>
        <v/>
      </c>
      <c r="N20" s="371"/>
      <c r="O20" s="178">
        <f>Electives!B93</f>
        <v>4</v>
      </c>
      <c r="P20" s="36" t="str">
        <f>Electives!C93</f>
        <v>Conduct a mucus demonstration</v>
      </c>
      <c r="Q20" s="31" t="str">
        <f>IF(Electives!I93&lt;&gt;"","E","")</f>
        <v/>
      </c>
      <c r="R20" s="230"/>
      <c r="S20" s="226" t="str">
        <f>'Cub Awards'!B23</f>
        <v>g</v>
      </c>
      <c r="T20" s="364" t="str">
        <f>'Cub Awards'!C23</f>
        <v>Earn the Summertime Pack Award</v>
      </c>
      <c r="U20" s="364"/>
      <c r="V20" s="226" t="str">
        <f>IF('Cub Awards'!I23&lt;&gt;"", 'Cub Awards'!I23, "")</f>
        <v/>
      </c>
      <c r="W20" s="230"/>
      <c r="X20" s="227" t="str">
        <f>NOVA!B8</f>
        <v>1c</v>
      </c>
      <c r="Y20" s="227" t="str">
        <f>NOVA!C8</f>
        <v>Discuss two with your counselor</v>
      </c>
      <c r="Z20" s="227"/>
      <c r="AA20" s="227" t="str">
        <f>IF(NOVA!I8&lt;&gt;"", NOVA!I8, "")</f>
        <v/>
      </c>
      <c r="AB20" s="230"/>
      <c r="AC20" s="227" t="str">
        <f>NOVA!B67</f>
        <v>4c2</v>
      </c>
      <c r="AD20" s="227" t="str">
        <f>NOVA!C67</f>
        <v>Draw food web of plants / animals</v>
      </c>
      <c r="AE20" s="227"/>
      <c r="AF20" s="227" t="str">
        <f>IF(NOVA!I67&lt;&gt;"", NOVA!I67, "")</f>
        <v/>
      </c>
      <c r="AG20" s="230"/>
      <c r="AH20" s="223"/>
      <c r="AI20" s="224" t="str">
        <f>NOVA!C132</f>
        <v>NOVA Engineering: Swing!</v>
      </c>
      <c r="AJ20" s="225"/>
      <c r="AK20" s="223"/>
    </row>
    <row r="21" spans="1:37">
      <c r="A21" s="133" t="str">
        <f>Electives!B15</f>
        <v>Air of the Wolf</v>
      </c>
      <c r="B21" s="31" t="str">
        <f>IF(Electives!I25&gt;0,Electives!I25,"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IF(Electives!I94&lt;&gt;"","E","")</f>
        <v/>
      </c>
      <c r="R21" s="230"/>
      <c r="S21" s="226" t="str">
        <f>'Cub Awards'!B24</f>
        <v>h</v>
      </c>
      <c r="T21" s="364" t="str">
        <f>'Cub Awards'!C24</f>
        <v>Participate in nature observation</v>
      </c>
      <c r="U21" s="364"/>
      <c r="V21" s="226" t="str">
        <f>IF('Cub Awards'!I24&lt;&gt;"", 'Cub Awards'!I24, "")</f>
        <v/>
      </c>
      <c r="W21" s="230"/>
      <c r="X21" s="227">
        <f>NOVA!B9</f>
        <v>2</v>
      </c>
      <c r="Y21" s="227" t="str">
        <f>NOVA!C9</f>
        <v>Complete an elective listed in comment</v>
      </c>
      <c r="Z21" s="227"/>
      <c r="AA21" s="227" t="str">
        <f>IF(NOVA!I9&lt;&gt;"", NOVA!I9, "")</f>
        <v/>
      </c>
      <c r="AB21" s="230"/>
      <c r="AC21" s="227" t="str">
        <f>NOVA!B68</f>
        <v>4c3</v>
      </c>
      <c r="AD21" s="227" t="str">
        <f>NOVA!C68</f>
        <v>Discuss food web with counselor</v>
      </c>
      <c r="AE21" s="227"/>
      <c r="AF21" s="227" t="str">
        <f>IF(NOVA!I68&lt;&gt;"", NOVA!I68, "")</f>
        <v/>
      </c>
      <c r="AG21" s="230"/>
      <c r="AH21" s="227" t="str">
        <f>NOVA!B133</f>
        <v>1a</v>
      </c>
      <c r="AI21" s="227" t="str">
        <f>NOVA!C133</f>
        <v>Read or watch 1 hour of mechanical content</v>
      </c>
      <c r="AJ21" s="227"/>
      <c r="AK21" s="227" t="str">
        <f>IF(NOVA!I133&lt;&gt;"", NOVA!I133, "")</f>
        <v/>
      </c>
    </row>
    <row r="22" spans="1:37" ht="12.75" customHeight="1">
      <c r="A22" s="133" t="str">
        <f>Electives!B26</f>
        <v>Code of the Wolf</v>
      </c>
      <c r="B22" s="50" t="str">
        <f>IF(Electives!I49&gt;0,Electives!I49," ")</f>
        <v xml:space="preserve"> </v>
      </c>
      <c r="D22" s="376" t="str">
        <f>Achievements!E25</f>
        <v>(do 1 or 2 and two of 4-6)</v>
      </c>
      <c r="E22" s="31">
        <f>Achievements!$B26</f>
        <v>1</v>
      </c>
      <c r="F22" s="179" t="str">
        <f>Achievements!$C26</f>
        <v>Discuss your duty to God</v>
      </c>
      <c r="G22" s="32" t="str">
        <f>IF(Achievements!I26&lt;&gt;"","A","")</f>
        <v/>
      </c>
      <c r="I22" s="378" t="str">
        <f>Electives!E26</f>
        <v>(do two of 1, one of 2, one of 3 and one of 4)</v>
      </c>
      <c r="J22" s="178" t="str">
        <f>Electives!B27</f>
        <v>1a</v>
      </c>
      <c r="K22" s="36" t="str">
        <f>Electives!C27</f>
        <v>Make a game requiring math to keep score</v>
      </c>
      <c r="L22" s="31" t="str">
        <f>IF(Electives!I27&lt;&gt;"","E","")</f>
        <v/>
      </c>
      <c r="N22" s="372"/>
      <c r="O22" s="178">
        <f>Electives!B95</f>
        <v>6</v>
      </c>
      <c r="P22" s="36" t="str">
        <f>Electives!C95</f>
        <v>Make a clean room chart</v>
      </c>
      <c r="Q22" s="31" t="str">
        <f>IF(Electives!I95&lt;&gt;"","E","")</f>
        <v/>
      </c>
      <c r="R22" s="230"/>
      <c r="S22" s="226" t="str">
        <f>'Cub Awards'!B25</f>
        <v>i</v>
      </c>
      <c r="T22" s="364" t="str">
        <f>'Cub Awards'!C25</f>
        <v>Participate in outdoor aquatics</v>
      </c>
      <c r="U22" s="364"/>
      <c r="V22" s="226" t="str">
        <f>IF('Cub Awards'!I25&lt;&gt;"", 'Cub Awards'!I25, "")</f>
        <v/>
      </c>
      <c r="W22" s="230"/>
      <c r="X22" s="227" t="str">
        <f>NOVA!B10</f>
        <v>3a</v>
      </c>
      <c r="Y22" s="227" t="str">
        <f>NOVA!C10</f>
        <v>Choose a question to investigate</v>
      </c>
      <c r="Z22" s="227"/>
      <c r="AA22" s="227" t="str">
        <f>IF(NOVA!I10&lt;&gt;"", NOVA!I10, "")</f>
        <v/>
      </c>
      <c r="AB22" s="230"/>
      <c r="AC22" s="227" t="str">
        <f>NOVA!B69</f>
        <v>4d1</v>
      </c>
      <c r="AD22" s="227" t="str">
        <f>NOVA!C69</f>
        <v>Crate diorama of local animal's habitat</v>
      </c>
      <c r="AE22" s="227"/>
      <c r="AF22" s="227" t="str">
        <f>IF(NOVA!I69&lt;&gt;"", NOVA!I69, "")</f>
        <v/>
      </c>
      <c r="AG22" s="230"/>
      <c r="AH22" s="227" t="str">
        <f>NOVA!B134</f>
        <v>1b</v>
      </c>
      <c r="AI22" s="227" t="str">
        <f>NOVA!C134</f>
        <v>List at least two questions or ideas</v>
      </c>
      <c r="AJ22" s="227"/>
      <c r="AK22" s="227" t="str">
        <f>IF(NOVA!I134&lt;&gt;"", NOVA!I134, "")</f>
        <v/>
      </c>
    </row>
    <row r="23" spans="1:37">
      <c r="A23" s="133" t="str">
        <f>Electives!B50</f>
        <v>Collections and Hobbies</v>
      </c>
      <c r="B23" s="31" t="str">
        <f>IF(Electives!I57&gt;0,Electives!I57," ")</f>
        <v/>
      </c>
      <c r="D23" s="377"/>
      <c r="E23" s="31">
        <f>Achievements!$B27</f>
        <v>2</v>
      </c>
      <c r="F23" s="179" t="str">
        <f>Achievements!$C27</f>
        <v>Earn the religious emblem of your faith</v>
      </c>
      <c r="G23" s="32" t="str">
        <f>IF(Achievements!I27&lt;&gt;"","A","")</f>
        <v/>
      </c>
      <c r="I23" s="378"/>
      <c r="J23" s="178" t="str">
        <f>Electives!B28</f>
        <v>1b</v>
      </c>
      <c r="K23" s="36" t="str">
        <f>Electives!C28</f>
        <v>Play of "Go Fish for 10's"</v>
      </c>
      <c r="L23" s="31" t="str">
        <f>IF(Electives!I28&lt;&gt;"","E","")</f>
        <v/>
      </c>
      <c r="O23" s="174" t="str">
        <f>Electives!B97</f>
        <v>Grow Something</v>
      </c>
      <c r="P23" s="29"/>
      <c r="R23" s="230"/>
      <c r="S23" s="226" t="str">
        <f>'Cub Awards'!B26</f>
        <v>j</v>
      </c>
      <c r="T23" s="364" t="str">
        <f>'Cub Awards'!C26</f>
        <v>Participate in outdoor campfire pgm</v>
      </c>
      <c r="U23" s="364"/>
      <c r="V23" s="226" t="str">
        <f>IF('Cub Awards'!I26&lt;&gt;"", 'Cub Awards'!I26, "")</f>
        <v/>
      </c>
      <c r="W23" s="230"/>
      <c r="X23" s="227" t="str">
        <f>NOVA!B11</f>
        <v>3b</v>
      </c>
      <c r="Y23" s="227" t="str">
        <f>NOVA!C11</f>
        <v>Use scientific method to investigate</v>
      </c>
      <c r="Z23" s="227"/>
      <c r="AA23" s="227" t="str">
        <f>IF(NOVA!I11&lt;&gt;"", NOVA!I11, "")</f>
        <v/>
      </c>
      <c r="AB23" s="230"/>
      <c r="AC23" s="227" t="str">
        <f>NOVA!B70</f>
        <v>4d2</v>
      </c>
      <c r="AD23" s="227" t="str">
        <f>NOVA!C70</f>
        <v>Explain what animal must have</v>
      </c>
      <c r="AE23" s="227"/>
      <c r="AF23" s="227" t="str">
        <f>IF(NOVA!I70&lt;&gt;"", NOVA!I70, "")</f>
        <v/>
      </c>
      <c r="AG23" s="230"/>
      <c r="AH23" s="227" t="str">
        <f>NOVA!B135</f>
        <v>1c</v>
      </c>
      <c r="AI23" s="227" t="str">
        <f>NOVA!C135</f>
        <v>Discuss two with your counselor</v>
      </c>
      <c r="AJ23" s="227"/>
      <c r="AK23" s="227" t="str">
        <f>IF(NOVA!I135&lt;&gt;"", NOVA!I135, "")</f>
        <v/>
      </c>
    </row>
    <row r="24" spans="1:37">
      <c r="A24" s="133" t="str">
        <f>Electives!B58</f>
        <v>Cubs Who Care</v>
      </c>
      <c r="B24" s="31" t="str">
        <f>IF(Electives!I73&gt;0,Electives!I73," ")</f>
        <v/>
      </c>
      <c r="D24" s="377"/>
      <c r="E24" s="31">
        <f>Achievements!$B28</f>
        <v>3</v>
      </c>
      <c r="F24" s="179" t="str">
        <f>Achievements!$C28</f>
        <v>Offer a prayer, etc with family/den/pack</v>
      </c>
      <c r="G24" s="32" t="str">
        <f>IF(Achievements!I28&lt;&gt;"","A","")</f>
        <v/>
      </c>
      <c r="I24" s="378"/>
      <c r="J24" s="178" t="str">
        <f>Electives!B29</f>
        <v>1c</v>
      </c>
      <c r="K24" s="36" t="str">
        <f>Electives!C29</f>
        <v>Do 5 activities that use math</v>
      </c>
      <c r="L24" s="31" t="str">
        <f>IF(Electives!I29&lt;&gt;"","E","")</f>
        <v/>
      </c>
      <c r="N24" s="366" t="str">
        <f>Electives!E97</f>
        <v>(do 1-3 and one of 4)</v>
      </c>
      <c r="O24" s="178">
        <f>Electives!B98</f>
        <v>1</v>
      </c>
      <c r="P24" s="36" t="str">
        <f>Electives!C98</f>
        <v>Plant a seed</v>
      </c>
      <c r="Q24" s="31" t="str">
        <f>IF(Electives!I98&lt;&gt;"","E","")</f>
        <v/>
      </c>
      <c r="R24" s="230"/>
      <c r="S24" s="226" t="str">
        <f>'Cub Awards'!B27</f>
        <v>k</v>
      </c>
      <c r="T24" s="364" t="str">
        <f>'Cub Awards'!C27</f>
        <v>Participate in outdoor sporting event</v>
      </c>
      <c r="U24" s="364"/>
      <c r="V24" s="226" t="str">
        <f>IF('Cub Awards'!I27&lt;&gt;"", 'Cub Awards'!I27, "")</f>
        <v/>
      </c>
      <c r="W24" s="230"/>
      <c r="X24" s="227" t="str">
        <f>NOVA!B12</f>
        <v>3c</v>
      </c>
      <c r="Y24" s="227" t="str">
        <f>NOVA!C12</f>
        <v>Discuss findings with counselor</v>
      </c>
      <c r="Z24" s="227"/>
      <c r="AA24" s="227" t="str">
        <f>IF(NOVA!I12&lt;&gt;"", NOVA!I12, "")</f>
        <v/>
      </c>
      <c r="AB24" s="230"/>
      <c r="AC24" s="238" t="str">
        <f>NOVA!B71</f>
        <v>4e1</v>
      </c>
      <c r="AD24" s="227" t="str">
        <f>NOVA!C71</f>
        <v>Make and place a bird feeder</v>
      </c>
      <c r="AE24" s="227"/>
      <c r="AF24" s="227" t="str">
        <f>IF(NOVA!I71&lt;&gt;"", NOVA!I71, "")</f>
        <v/>
      </c>
      <c r="AG24" s="230"/>
      <c r="AH24" s="227">
        <f>NOVA!B136</f>
        <v>2</v>
      </c>
      <c r="AI24" s="227" t="str">
        <f>NOVA!C136</f>
        <v>Complete an elective listed in comment</v>
      </c>
      <c r="AJ24" s="227"/>
      <c r="AK24" s="227" t="str">
        <f>IF(NOVA!I136&lt;&gt;"", NOVA!I136, "")</f>
        <v/>
      </c>
    </row>
    <row r="25" spans="1:37" ht="12.75" customHeight="1">
      <c r="A25" s="133" t="str">
        <f>Electives!B74</f>
        <v>Digging in the Past</v>
      </c>
      <c r="B25" s="31" t="str">
        <f>IF(Electives!I80&gt;0,Electives!I80," ")</f>
        <v/>
      </c>
      <c r="D25" s="377"/>
      <c r="E25" s="31">
        <f>Achievements!$B29</f>
        <v>4</v>
      </c>
      <c r="F25" s="179" t="str">
        <f>Achievements!$C29</f>
        <v>Read a story about religious freedom</v>
      </c>
      <c r="G25" s="32" t="str">
        <f>IF(Achievements!I29&lt;&gt;"","A","")</f>
        <v/>
      </c>
      <c r="I25" s="378"/>
      <c r="J25" s="178" t="str">
        <f>Electives!B30</f>
        <v>1d</v>
      </c>
      <c r="K25" s="36" t="str">
        <f>Electives!C30</f>
        <v>Make a rekenrek with two rows</v>
      </c>
      <c r="L25" s="31" t="str">
        <f>IF(Electives!I30&lt;&gt;"","E","")</f>
        <v/>
      </c>
      <c r="N25" s="371"/>
      <c r="O25" s="178">
        <f>Electives!B99</f>
        <v>2</v>
      </c>
      <c r="P25" s="36" t="str">
        <f>Electives!C99</f>
        <v>Learn about what grows in your area</v>
      </c>
      <c r="Q25" s="31" t="str">
        <f>IF(Electives!I99&lt;&gt;"","E","")</f>
        <v/>
      </c>
      <c r="R25" s="230"/>
      <c r="S25" s="226" t="str">
        <f>'Cub Awards'!B28</f>
        <v>l</v>
      </c>
      <c r="T25" s="364" t="str">
        <f>'Cub Awards'!C28</f>
        <v>Participate in outdoor worship service</v>
      </c>
      <c r="U25" s="364"/>
      <c r="V25" s="226" t="str">
        <f>IF('Cub Awards'!I28&lt;&gt;"", 'Cub Awards'!I28, "")</f>
        <v/>
      </c>
      <c r="W25" s="230"/>
      <c r="X25" s="227">
        <f>NOVA!B13</f>
        <v>4</v>
      </c>
      <c r="Y25" s="227" t="str">
        <f>NOVA!C13</f>
        <v>Visit a place where science is done</v>
      </c>
      <c r="Z25" s="227"/>
      <c r="AA25" s="227" t="str">
        <f>IF(NOVA!I13&lt;&gt;"", NOVA!I13, "")</f>
        <v/>
      </c>
      <c r="AB25" s="230"/>
      <c r="AC25" s="227" t="str">
        <f>NOVA!B72</f>
        <v>4e2</v>
      </c>
      <c r="AD25" s="227" t="str">
        <f>NOVA!C72</f>
        <v>Fill feeder with birdseed</v>
      </c>
      <c r="AE25" s="227"/>
      <c r="AF25" s="227" t="str">
        <f>IF(NOVA!I72&lt;&gt;"", NOVA!I72, "")</f>
        <v/>
      </c>
      <c r="AG25" s="230"/>
      <c r="AH25" s="227" t="str">
        <f>NOVA!B137</f>
        <v>3a1</v>
      </c>
      <c r="AI25" s="227" t="str">
        <f>NOVA!C137</f>
        <v>Make a list of the three kinds of levers</v>
      </c>
      <c r="AJ25" s="227"/>
      <c r="AK25" s="227" t="str">
        <f>IF(NOVA!I137&lt;&gt;"", NOVA!I137, "")</f>
        <v/>
      </c>
    </row>
    <row r="26" spans="1:37" ht="12.75" customHeight="1">
      <c r="A26" s="133" t="str">
        <f>Electives!B81</f>
        <v>Finding Your Way</v>
      </c>
      <c r="B26" s="31" t="str">
        <f>IF(Electives!I88&gt;0,Electives!I88," ")</f>
        <v xml:space="preserve"> </v>
      </c>
      <c r="D26" s="377"/>
      <c r="E26" s="31">
        <f>Achievements!$B30</f>
        <v>5</v>
      </c>
      <c r="F26" s="179" t="str">
        <f>Achievements!$C30</f>
        <v>Learn a song of grace</v>
      </c>
      <c r="G26" s="32" t="str">
        <f>IF(Achievements!I30&lt;&gt;"","A","")</f>
        <v/>
      </c>
      <c r="I26" s="378"/>
      <c r="J26" s="178" t="str">
        <f>Electives!B31</f>
        <v>1e</v>
      </c>
      <c r="K26" s="36" t="str">
        <f>Electives!C31</f>
        <v xml:space="preserve">Make a rain gauge </v>
      </c>
      <c r="L26" s="31" t="str">
        <f>IF(Electives!I31&lt;&gt;"","E","")</f>
        <v/>
      </c>
      <c r="N26" s="371"/>
      <c r="O26" s="178">
        <f>Electives!B100</f>
        <v>3</v>
      </c>
      <c r="P26" s="36" t="str">
        <f>Electives!C100</f>
        <v>Visit a botanical garden</v>
      </c>
      <c r="Q26" s="31" t="str">
        <f>IF(Electives!I100&lt;&gt;"","E","")</f>
        <v/>
      </c>
      <c r="R26" s="231"/>
      <c r="S26" s="226" t="str">
        <f>'Cub Awards'!B29</f>
        <v>m</v>
      </c>
      <c r="T26" s="364" t="str">
        <f>'Cub Awards'!C29</f>
        <v>Explore park</v>
      </c>
      <c r="U26" s="364"/>
      <c r="V26" s="226" t="str">
        <f>IF('Cub Awards'!I29&lt;&gt;"", 'Cub Awards'!I29, "")</f>
        <v/>
      </c>
      <c r="W26" s="231"/>
      <c r="X26" s="227" t="str">
        <f>NOVA!B14</f>
        <v>4a</v>
      </c>
      <c r="Y26" s="227" t="str">
        <f>NOVA!C14</f>
        <v>Talk to someone in charge about science</v>
      </c>
      <c r="Z26" s="227"/>
      <c r="AA26" s="227" t="str">
        <f>IF(NOVA!I14&lt;&gt;"", NOVA!I14, "")</f>
        <v/>
      </c>
      <c r="AB26" s="231"/>
      <c r="AC26" s="227" t="str">
        <f>NOVA!B73</f>
        <v>4e3</v>
      </c>
      <c r="AD26" s="227" t="str">
        <f>NOVA!C73</f>
        <v>Provide a water source</v>
      </c>
      <c r="AE26" s="227"/>
      <c r="AF26" s="227" t="str">
        <f>IF(NOVA!I73&lt;&gt;"", NOVA!I73, "")</f>
        <v/>
      </c>
      <c r="AG26" s="231"/>
      <c r="AH26" s="227" t="str">
        <f>NOVA!B138</f>
        <v>3a2</v>
      </c>
      <c r="AI26" s="227" t="str">
        <f>NOVA!C138</f>
        <v>Show how each lever work</v>
      </c>
      <c r="AJ26" s="227"/>
      <c r="AK26" s="227" t="str">
        <f>IF(NOVA!I138&lt;&gt;"", NOVA!I138, "")</f>
        <v/>
      </c>
    </row>
    <row r="27" spans="1:37" ht="13.2" customHeight="1">
      <c r="A27" s="133" t="str">
        <f>Electives!B89</f>
        <v>Germs Alive!</v>
      </c>
      <c r="B27" s="31" t="str">
        <f>IF(Electives!I96&gt;0,Electives!I96," ")</f>
        <v xml:space="preserve"> </v>
      </c>
      <c r="D27" s="377"/>
      <c r="E27" s="31">
        <f>Achievements!$B31</f>
        <v>6</v>
      </c>
      <c r="F27" s="179" t="str">
        <f>Achievements!$C31</f>
        <v>Visit a religious monument</v>
      </c>
      <c r="G27" s="32" t="str">
        <f>IF(Achievements!I31&lt;&gt;"","A","")</f>
        <v/>
      </c>
      <c r="I27" s="378"/>
      <c r="J27" s="178" t="str">
        <f>Electives!B33</f>
        <v>2a</v>
      </c>
      <c r="K27" s="36" t="str">
        <f>Electives!C33</f>
        <v>Identify 3 shapes in nature</v>
      </c>
      <c r="L27" s="31" t="str">
        <f>IF(Electives!I33&lt;&gt;"","E","")</f>
        <v/>
      </c>
      <c r="N27" s="371"/>
      <c r="O27" s="178" t="str">
        <f>Electives!B101</f>
        <v>4a</v>
      </c>
      <c r="P27" s="36" t="str">
        <f>Electives!C101</f>
        <v>Make a terrarium</v>
      </c>
      <c r="Q27" s="31" t="str">
        <f>IF(Electives!I101&lt;&gt;"","E","")</f>
        <v/>
      </c>
      <c r="R27" s="228"/>
      <c r="S27" s="226" t="str">
        <f>'Cub Awards'!B30</f>
        <v>n</v>
      </c>
      <c r="T27" s="364" t="str">
        <f>'Cub Awards'!C30</f>
        <v>Invent and play outside game</v>
      </c>
      <c r="U27" s="364"/>
      <c r="V27" s="226" t="str">
        <f>IF('Cub Awards'!I30&lt;&gt;"", 'Cub Awards'!I30, "")</f>
        <v/>
      </c>
      <c r="W27" s="228"/>
      <c r="X27" s="227" t="str">
        <f>NOVA!B15</f>
        <v>4b</v>
      </c>
      <c r="Y27" s="227" t="str">
        <f>NOVA!C15</f>
        <v>Discuss science done/used/explained</v>
      </c>
      <c r="Z27" s="227"/>
      <c r="AA27" s="227" t="str">
        <f>IF(NOVA!I15&lt;&gt;"", NOVA!I15, "")</f>
        <v/>
      </c>
      <c r="AB27" s="228"/>
      <c r="AC27" s="227" t="str">
        <f>NOVA!B74</f>
        <v>4e4</v>
      </c>
      <c r="AD27" s="227" t="str">
        <f>NOVA!C74</f>
        <v>Watch and record feeder for 2 weeks</v>
      </c>
      <c r="AE27" s="227"/>
      <c r="AF27" s="227" t="str">
        <f>IF(NOVA!I74&lt;&gt;"", NOVA!I74, "")</f>
        <v/>
      </c>
      <c r="AG27" s="228"/>
      <c r="AH27" s="227" t="str">
        <f>NOVA!B139</f>
        <v>3a3</v>
      </c>
      <c r="AI27" s="227" t="str">
        <f>NOVA!C139</f>
        <v>Show how the lever moves something</v>
      </c>
      <c r="AJ27" s="227"/>
      <c r="AK27" s="227" t="str">
        <f>IF(NOVA!I139&lt;&gt;"", NOVA!I139, "")</f>
        <v/>
      </c>
    </row>
    <row r="28" spans="1:37" ht="13.2" customHeight="1">
      <c r="A28" s="133" t="str">
        <f>Electives!B97</f>
        <v>Grow Something</v>
      </c>
      <c r="B28" s="31" t="str">
        <f>IF(Electives!I104&gt;0,Electives!I104," ")</f>
        <v/>
      </c>
      <c r="D28" s="180" t="str">
        <f>Achievements!$B33</f>
        <v>Howling at the Moon</v>
      </c>
      <c r="E28" s="180"/>
      <c r="F28" s="180"/>
      <c r="G28" s="180"/>
      <c r="I28" s="378"/>
      <c r="J28" s="178" t="str">
        <f>Electives!B34</f>
        <v>2b</v>
      </c>
      <c r="K28" s="36" t="str">
        <f>Electives!C34</f>
        <v>Identify 2 shapes in bridges</v>
      </c>
      <c r="L28" s="31" t="str">
        <f>IF(Electives!I34&lt;&gt;"","E","")</f>
        <v/>
      </c>
      <c r="N28" s="371"/>
      <c r="O28" s="178" t="str">
        <f>Electives!B102</f>
        <v>4b</v>
      </c>
      <c r="P28" s="36" t="str">
        <f>Electives!C102</f>
        <v>Grow a garden with a seed tray</v>
      </c>
      <c r="Q28" s="31" t="str">
        <f>IF(Electives!I102&lt;&gt;"","E","")</f>
        <v/>
      </c>
      <c r="R28" s="230"/>
      <c r="S28" s="229"/>
      <c r="T28" s="324" t="str">
        <f>'Cub Awards'!C32</f>
        <v>World Conservation Award</v>
      </c>
      <c r="U28" s="324"/>
      <c r="V28" s="229"/>
      <c r="W28" s="230"/>
      <c r="X28" s="227">
        <f>NOVA!B16</f>
        <v>5</v>
      </c>
      <c r="Y28" s="227" t="str">
        <f>NOVA!C16</f>
        <v>Discuss how science affects daily life</v>
      </c>
      <c r="Z28" s="227"/>
      <c r="AA28" s="227" t="str">
        <f>IF(NOVA!I16&lt;&gt;"", NOVA!I16, "")</f>
        <v/>
      </c>
      <c r="AB28" s="230"/>
      <c r="AC28" s="227" t="str">
        <f>NOVA!B75</f>
        <v>4e5</v>
      </c>
      <c r="AD28" s="227" t="str">
        <f>NOVA!C75</f>
        <v>Identify visitors</v>
      </c>
      <c r="AE28" s="227"/>
      <c r="AF28" s="227" t="str">
        <f>IF(NOVA!I75&lt;&gt;"", NOVA!I75, "")</f>
        <v/>
      </c>
      <c r="AG28" s="230"/>
      <c r="AH28" s="227" t="str">
        <f>NOVA!B140</f>
        <v>3a4</v>
      </c>
      <c r="AI28" s="227" t="str">
        <f>NOVA!C140</f>
        <v>Show the class of each lever</v>
      </c>
      <c r="AJ28" s="227"/>
      <c r="AK28" s="227" t="str">
        <f>IF(NOVA!I140&lt;&gt;"", NOVA!I140, "")</f>
        <v/>
      </c>
    </row>
    <row r="29" spans="1:37" ht="12.75" customHeight="1">
      <c r="A29" s="133" t="str">
        <f>Electives!B105</f>
        <v>Hometown Heroes</v>
      </c>
      <c r="B29" s="31" t="str">
        <f>IF(Electives!I112&gt;0,Electives!I112," ")</f>
        <v/>
      </c>
      <c r="D29" s="373" t="str">
        <f>Achievements!E33</f>
        <v>(do all)</v>
      </c>
      <c r="E29" s="32">
        <f>Achievements!$B34</f>
        <v>1</v>
      </c>
      <c r="F29" s="33" t="str">
        <f>Achievements!$C34</f>
        <v>Communicate in two ways</v>
      </c>
      <c r="G29" s="32" t="str">
        <f>IF(Achievements!I34&lt;&gt;"","A","")</f>
        <v/>
      </c>
      <c r="I29" s="378"/>
      <c r="J29" s="178" t="str">
        <f>Electives!B35</f>
        <v>2c</v>
      </c>
      <c r="K29" s="36" t="str">
        <f>Electives!C35</f>
        <v>Choose a shape and record where you see it</v>
      </c>
      <c r="L29" s="31" t="str">
        <f>IF(Electives!I35&lt;&gt;"","E","")</f>
        <v/>
      </c>
      <c r="N29" s="372"/>
      <c r="O29" s="178" t="str">
        <f>Electives!B103</f>
        <v>4c</v>
      </c>
      <c r="P29" s="36" t="str">
        <f>Electives!C103</f>
        <v>Grow a sweep potato in water</v>
      </c>
      <c r="Q29" s="31" t="str">
        <f>IF(Electives!I103&lt;&gt;"","E","")</f>
        <v/>
      </c>
      <c r="R29" s="224"/>
      <c r="S29" s="226">
        <f>'Cub Awards'!B33</f>
        <v>1</v>
      </c>
      <c r="T29" s="364" t="str">
        <f>'Cub Awards'!C33</f>
        <v>Complete Paws on the Path</v>
      </c>
      <c r="U29" s="364"/>
      <c r="V29" s="226" t="str">
        <f>IF('Cub Awards'!I33&lt;&gt;"", 'Cub Awards'!I33,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IF(NOVA!I76&lt;&gt;"", NOVA!I76, "")</f>
        <v/>
      </c>
      <c r="AG29" s="224"/>
      <c r="AH29" s="227" t="str">
        <f>NOVA!B141</f>
        <v>3a5</v>
      </c>
      <c r="AI29" s="227" t="str">
        <f>NOVA!C141</f>
        <v>Show why we use levers</v>
      </c>
      <c r="AJ29" s="227"/>
      <c r="AK29" s="227" t="str">
        <f>IF(NOVA!I141&lt;&gt;"", NOVA!I141, "")</f>
        <v/>
      </c>
    </row>
    <row r="30" spans="1:37" ht="12.75" customHeight="1">
      <c r="A30" s="133" t="str">
        <f>Electives!B113</f>
        <v>Motor Away</v>
      </c>
      <c r="B30" s="31" t="str">
        <f>IF(Electives!I118&gt;0,Electives!I118," ")</f>
        <v xml:space="preserve"> </v>
      </c>
      <c r="D30" s="374"/>
      <c r="E30" s="31">
        <f>Achievements!$B35</f>
        <v>2</v>
      </c>
      <c r="F30" s="179" t="str">
        <f>Achievements!$C35</f>
        <v>Create an original skit</v>
      </c>
      <c r="G30" s="32" t="str">
        <f>IF(Achievements!I35&lt;&gt;"","A","")</f>
        <v/>
      </c>
      <c r="I30" s="378"/>
      <c r="J30" s="178" t="str">
        <f>Electives!B37</f>
        <v>3a</v>
      </c>
      <c r="K30" s="36" t="str">
        <f>Electives!C37</f>
        <v>Count the number of colors in a package</v>
      </c>
      <c r="L30" s="31" t="str">
        <f>IF(Electives!I37&lt;&gt;"","E","")</f>
        <v/>
      </c>
      <c r="O30" s="174" t="str">
        <f>Electives!B105</f>
        <v>Hometown Heroes</v>
      </c>
      <c r="P30" s="29"/>
      <c r="R30" s="224"/>
      <c r="S30" s="226">
        <f>'Cub Awards'!B34</f>
        <v>2</v>
      </c>
      <c r="T30" s="364" t="str">
        <f>'Cub Awards'!C34</f>
        <v>Complete Grow Something</v>
      </c>
      <c r="U30" s="364"/>
      <c r="V30" s="226" t="str">
        <f>IF('Cub Awards'!I34&lt;&gt;"", 'Cub Awards'!I34, "")</f>
        <v/>
      </c>
      <c r="W30" s="224"/>
      <c r="X30" s="227" t="str">
        <f>NOVA!B19</f>
        <v>1a</v>
      </c>
      <c r="Y30" s="227" t="str">
        <f>NOVA!C19</f>
        <v>Read or watch 1 hour of Earth science content</v>
      </c>
      <c r="Z30" s="227"/>
      <c r="AA30" s="227" t="str">
        <f>IF(NOVA!I19&lt;&gt;"", NOVA!I19, "")</f>
        <v/>
      </c>
      <c r="AB30" s="224"/>
      <c r="AC30" s="227" t="str">
        <f>NOVA!B77</f>
        <v>4f</v>
      </c>
      <c r="AD30" s="227" t="str">
        <f>NOVA!C77</f>
        <v>Earn Outdoor Ethics or Conservation awards</v>
      </c>
      <c r="AE30" s="227"/>
      <c r="AF30" s="227" t="str">
        <f>IF(NOVA!I77&lt;&gt;"", NOVA!I77, "")</f>
        <v/>
      </c>
      <c r="AG30" s="224"/>
      <c r="AH30" s="227" t="str">
        <f>NOVA!B142</f>
        <v>3b</v>
      </c>
      <c r="AI30" s="227" t="str">
        <f>NOVA!C142</f>
        <v>Design ONE of the following</v>
      </c>
      <c r="AJ30" s="227"/>
      <c r="AK30" s="227" t="str">
        <f>IF(NOVA!I142&lt;&gt;"", NOVA!I142, "")</f>
        <v/>
      </c>
    </row>
    <row r="31" spans="1:37">
      <c r="A31" s="133" t="str">
        <f>Electives!B119</f>
        <v>Paws of Skill</v>
      </c>
      <c r="B31" s="31" t="str">
        <f>IF(Electives!I127&gt;0,Electives!I127," ")</f>
        <v xml:space="preserve"> </v>
      </c>
      <c r="D31" s="374"/>
      <c r="E31" s="31">
        <f>Achievements!$B36</f>
        <v>3</v>
      </c>
      <c r="F31" s="179" t="str">
        <f>Achievements!$C36</f>
        <v>Present a campfire program</v>
      </c>
      <c r="G31" s="32" t="str">
        <f>IF(Achievements!I36&lt;&gt;"","A","")</f>
        <v/>
      </c>
      <c r="I31" s="378"/>
      <c r="J31" s="178" t="str">
        <f>Electives!B38</f>
        <v>3ai</v>
      </c>
      <c r="K31" s="36" t="str">
        <f>Electives!C38</f>
        <v>Draw graph of the number of colors</v>
      </c>
      <c r="L31" s="31" t="str">
        <f>IF(Electives!I38&lt;&gt;"","E","")</f>
        <v/>
      </c>
      <c r="N31" s="366" t="str">
        <f>Electives!E105</f>
        <v>(do 1-3 and one of 4)</v>
      </c>
      <c r="O31" s="178">
        <f>Electives!B106</f>
        <v>1</v>
      </c>
      <c r="P31" s="36" t="str">
        <f>Electives!C106</f>
        <v>Talk about being a hero</v>
      </c>
      <c r="Q31" s="31" t="str">
        <f>IF(Electives!I106&lt;&gt;"","E","")</f>
        <v/>
      </c>
      <c r="R31" s="230"/>
      <c r="S31" s="226">
        <f>'Cub Awards'!B35</f>
        <v>3</v>
      </c>
      <c r="T31" s="364" t="str">
        <f>'Cub Awards'!C35</f>
        <v>Complete Spirit of the Water 1 &amp; 2</v>
      </c>
      <c r="U31" s="364"/>
      <c r="V31" s="226" t="str">
        <f>IF('Cub Awards'!I35&lt;&gt;"", 'Cub Awards'!I35, "")</f>
        <v/>
      </c>
      <c r="W31" s="230"/>
      <c r="X31" s="227" t="str">
        <f>NOVA!B20</f>
        <v>1b</v>
      </c>
      <c r="Y31" s="227" t="str">
        <f>NOVA!C20</f>
        <v>List at least two questions or ideas</v>
      </c>
      <c r="Z31" s="227"/>
      <c r="AA31" s="227" t="str">
        <f>IF(NOVA!I20&lt;&gt;"", NOVA!I20, "")</f>
        <v/>
      </c>
      <c r="AB31" s="230"/>
      <c r="AC31" s="227">
        <f>NOVA!B78</f>
        <v>5</v>
      </c>
      <c r="AD31" s="227" t="str">
        <f>NOVA!C78</f>
        <v>Visit a place to observe wildlife</v>
      </c>
      <c r="AE31" s="227"/>
      <c r="AF31" s="227" t="str">
        <f>IF(NOVA!I78&lt;&gt;"", NOVA!I78, "")</f>
        <v/>
      </c>
      <c r="AG31" s="230"/>
      <c r="AH31" s="227" t="str">
        <f>NOVA!B143</f>
        <v>3b1</v>
      </c>
      <c r="AI31" s="227" t="str">
        <f>NOVA!C143</f>
        <v>A playground fixture using a lever</v>
      </c>
      <c r="AJ31" s="227"/>
      <c r="AK31" s="227" t="str">
        <f>IF(NOVA!I143&lt;&gt;"", NOVA!I143, "")</f>
        <v/>
      </c>
    </row>
    <row r="32" spans="1:37">
      <c r="A32" s="134" t="str">
        <f>Electives!B128</f>
        <v>Spirit of the Water</v>
      </c>
      <c r="B32" s="31" t="str">
        <f>IF(Electives!I134&gt;0,Electives!I134," ")</f>
        <v xml:space="preserve"> </v>
      </c>
      <c r="D32" s="375"/>
      <c r="E32" s="31">
        <f>Achievements!$B37</f>
        <v>4</v>
      </c>
      <c r="F32" s="179" t="str">
        <f>Achievements!$C37</f>
        <v>Perform your campfire program</v>
      </c>
      <c r="G32" s="32" t="str">
        <f>IF(Achievements!I37&lt;&gt;"","A","")</f>
        <v/>
      </c>
      <c r="I32" s="378"/>
      <c r="J32" s="178" t="str">
        <f>Electives!B39</f>
        <v>3aii</v>
      </c>
      <c r="K32" s="36" t="str">
        <f>Electives!C39</f>
        <v>Determine most common color</v>
      </c>
      <c r="L32" s="31" t="str">
        <f>IF(Electives!I39&lt;&gt;"","E","")</f>
        <v/>
      </c>
      <c r="N32" s="371"/>
      <c r="O32" s="178">
        <f>Electives!B107</f>
        <v>2</v>
      </c>
      <c r="P32" s="36" t="str">
        <f>Electives!C107</f>
        <v>Visit an agency where you find heroes</v>
      </c>
      <c r="Q32" s="31" t="str">
        <f>IF(Electives!I107&lt;&gt;"","E","")</f>
        <v/>
      </c>
      <c r="R32" s="230"/>
      <c r="S32" s="226">
        <f>'Cub Awards'!B36</f>
        <v>4</v>
      </c>
      <c r="T32" s="364" t="str">
        <f>'Cub Awards'!C36</f>
        <v>Participate in conservation project</v>
      </c>
      <c r="U32" s="364"/>
      <c r="V32" s="226" t="str">
        <f>IF('Cub Awards'!I36&lt;&gt;"", 'Cub Awards'!I36, "")</f>
        <v/>
      </c>
      <c r="W32" s="230"/>
      <c r="X32" s="227" t="str">
        <f>NOVA!B21</f>
        <v>1c</v>
      </c>
      <c r="Y32" s="227" t="str">
        <f>NOVA!C21</f>
        <v>Discuss two with your counselor</v>
      </c>
      <c r="Z32" s="227"/>
      <c r="AA32" s="227" t="str">
        <f>IF(NOVA!I21&lt;&gt;"", NOVA!I21, "")</f>
        <v/>
      </c>
      <c r="AB32" s="230"/>
      <c r="AC32" s="227" t="str">
        <f>NOVA!B79</f>
        <v>5a1</v>
      </c>
      <c r="AD32" s="227" t="str">
        <f>NOVA!C79</f>
        <v>Talk about different species living there</v>
      </c>
      <c r="AE32" s="227"/>
      <c r="AF32" s="227" t="str">
        <f>IF(NOVA!I79&lt;&gt;"", NOVA!I79, "")</f>
        <v/>
      </c>
      <c r="AG32" s="230"/>
      <c r="AH32" s="227" t="str">
        <f>NOVA!B144</f>
        <v>3b2</v>
      </c>
      <c r="AI32" s="227" t="str">
        <f>NOVA!C144</f>
        <v>A game / sport using a lever</v>
      </c>
      <c r="AJ32" s="227"/>
      <c r="AK32" s="227" t="str">
        <f>IF(NOVA!I144&lt;&gt;"", NOVA!I144, "")</f>
        <v/>
      </c>
    </row>
    <row r="33" spans="1:37" ht="13.2" customHeight="1">
      <c r="D33" s="28" t="str">
        <f>Achievements!$B39</f>
        <v>Paws on the Path</v>
      </c>
      <c r="E33" s="28"/>
      <c r="F33" s="28"/>
      <c r="G33" s="28"/>
      <c r="I33" s="378"/>
      <c r="J33" s="178" t="str">
        <f>Electives!B40</f>
        <v>3aiii</v>
      </c>
      <c r="K33" s="36" t="str">
        <f>Electives!C40</f>
        <v>Compare your results</v>
      </c>
      <c r="L33" s="31" t="str">
        <f>IF(Electives!I40&lt;&gt;"","E","")</f>
        <v/>
      </c>
      <c r="N33" s="371"/>
      <c r="O33" s="178">
        <f>Electives!B108</f>
        <v>3</v>
      </c>
      <c r="P33" s="36" t="str">
        <f>Electives!C108</f>
        <v>Interview a hero</v>
      </c>
      <c r="Q33" s="31" t="str">
        <f>IF(Electives!I108&lt;&gt;"","E","")</f>
        <v/>
      </c>
      <c r="R33" s="230"/>
      <c r="W33" s="230"/>
      <c r="X33" s="227">
        <f>NOVA!B22</f>
        <v>2</v>
      </c>
      <c r="Y33" s="227" t="str">
        <f>NOVA!C22</f>
        <v>Complete an elective listed in comment</v>
      </c>
      <c r="Z33" s="227"/>
      <c r="AA33" s="227" t="str">
        <f>IF(NOVA!I22&lt;&gt;"", NOVA!I22, "")</f>
        <v/>
      </c>
      <c r="AB33" s="230"/>
      <c r="AC33" s="227" t="str">
        <f>NOVA!B80</f>
        <v>5a2</v>
      </c>
      <c r="AD33" s="227" t="str">
        <f>NOVA!C80</f>
        <v>Ask expert about what they studied</v>
      </c>
      <c r="AE33" s="227"/>
      <c r="AF33" s="227" t="str">
        <f>IF(NOVA!I80&lt;&gt;"", NOVA!I80, "")</f>
        <v/>
      </c>
      <c r="AG33" s="230"/>
      <c r="AH33" s="227" t="str">
        <f>NOVA!B145</f>
        <v>3b3</v>
      </c>
      <c r="AI33" s="227" t="str">
        <f>NOVA!C145</f>
        <v>An invention using a lever</v>
      </c>
      <c r="AJ33" s="227"/>
      <c r="AK33" s="227" t="str">
        <f>IF(NOVA!I145&lt;&gt;"", NOVA!I145, "")</f>
        <v/>
      </c>
    </row>
    <row r="34" spans="1:37" ht="12.75" customHeight="1">
      <c r="D34" s="373" t="str">
        <f>Achievements!E39</f>
        <v>(do 1-5)</v>
      </c>
      <c r="E34" s="31">
        <f>Achievements!$B40</f>
        <v>1</v>
      </c>
      <c r="F34" s="179" t="str">
        <f>Achievements!$C40</f>
        <v>Prepare for a hike</v>
      </c>
      <c r="G34" s="31" t="str">
        <f>IF(Achievements!I40&lt;&gt;"","A","")</f>
        <v/>
      </c>
      <c r="I34" s="378"/>
      <c r="J34" s="178" t="str">
        <f>Electives!B41</f>
        <v>3aiv</v>
      </c>
      <c r="K34" s="36" t="str">
        <f>Electives!C41</f>
        <v>Predict the colors in a different package</v>
      </c>
      <c r="L34" s="31" t="str">
        <f>IF(Electives!I41&lt;&gt;"","E","")</f>
        <v/>
      </c>
      <c r="N34" s="371"/>
      <c r="O34" s="178" t="str">
        <f>Electives!B109</f>
        <v>4a</v>
      </c>
      <c r="P34" s="36" t="str">
        <f>Electives!C109</f>
        <v>Honor a serviceperson with a care package</v>
      </c>
      <c r="Q34" s="31" t="str">
        <f>IF(Electives!I109&lt;&gt;"","E","")</f>
        <v/>
      </c>
      <c r="R34" s="224"/>
      <c r="W34" s="224"/>
      <c r="X34" s="227">
        <f>NOVA!B23</f>
        <v>3</v>
      </c>
      <c r="Y34" s="227" t="str">
        <f>NOVA!C23</f>
        <v>Investigate All of A, B, C, OR D</v>
      </c>
      <c r="Z34" s="227"/>
      <c r="AA34" s="227" t="str">
        <f>IF(NOVA!I23&lt;&gt;"", NOVA!I23, "")</f>
        <v/>
      </c>
      <c r="AB34" s="224"/>
      <c r="AC34" s="227" t="str">
        <f>NOVA!B81</f>
        <v>5b</v>
      </c>
      <c r="AD34" s="227" t="str">
        <f>NOVA!C81</f>
        <v>Discuss with counselor your visit</v>
      </c>
      <c r="AE34" s="227"/>
      <c r="AF34" s="227" t="str">
        <f>IF(NOVA!I81&lt;&gt;"", NOVA!I81, "")</f>
        <v/>
      </c>
      <c r="AG34" s="224"/>
      <c r="AH34" s="227" t="str">
        <f>NOVA!B146</f>
        <v>3c</v>
      </c>
      <c r="AI34" s="227" t="str">
        <f>NOVA!C146</f>
        <v>Discuss findings with counselor</v>
      </c>
      <c r="AJ34" s="227"/>
      <c r="AK34" s="227" t="str">
        <f>IF(NOVA!I146&lt;&gt;"", NOVA!I146, "")</f>
        <v/>
      </c>
    </row>
    <row r="35" spans="1:37" ht="13.2" customHeight="1">
      <c r="A35" s="105" t="s">
        <v>103</v>
      </c>
      <c r="B35" s="106"/>
      <c r="D35" s="374"/>
      <c r="E35" s="31">
        <f>Achievements!$B41</f>
        <v>2</v>
      </c>
      <c r="F35" s="179" t="str">
        <f>Achievements!$C41</f>
        <v>Tell what the buddy system is</v>
      </c>
      <c r="G35" s="31" t="str">
        <f>IF(Achievements!I41&lt;&gt;"","A","")</f>
        <v/>
      </c>
      <c r="I35" s="378"/>
      <c r="J35" s="178" t="str">
        <f>Electives!B42</f>
        <v>3av</v>
      </c>
      <c r="K35" s="36" t="str">
        <f>Electives!C42</f>
        <v>Decide if your prediction was close</v>
      </c>
      <c r="L35" s="31" t="str">
        <f>IF(Electives!I42&lt;&gt;"","E","")</f>
        <v/>
      </c>
      <c r="N35" s="371"/>
      <c r="O35" s="178" t="str">
        <f>Electives!B110</f>
        <v>4b</v>
      </c>
      <c r="P35" s="36" t="str">
        <f>Electives!C110</f>
        <v>Find out about service animals</v>
      </c>
      <c r="Q35" s="31" t="str">
        <f>IF(Electives!I110&lt;&gt;"","E","")</f>
        <v/>
      </c>
      <c r="R35" s="224"/>
      <c r="W35" s="224"/>
      <c r="X35" s="227" t="str">
        <f>NOVA!B24</f>
        <v>3a1</v>
      </c>
      <c r="Y35" s="227" t="str">
        <f>NOVA!C24</f>
        <v>How are volcanoes are formed</v>
      </c>
      <c r="Z35" s="227"/>
      <c r="AA35" s="227" t="str">
        <f>IF(NOVA!I24&lt;&gt;"", NOVA!I24, "")</f>
        <v/>
      </c>
      <c r="AB35" s="224"/>
      <c r="AC35" s="227" t="str">
        <f>NOVA!B82</f>
        <v>6a</v>
      </c>
      <c r="AD35" s="227" t="str">
        <f>NOVA!C82</f>
        <v>Discuss why wildlife is important</v>
      </c>
      <c r="AE35" s="227"/>
      <c r="AF35" s="227" t="str">
        <f>IF(NOVA!I82&lt;&gt;"", NOVA!I82, "")</f>
        <v/>
      </c>
      <c r="AG35" s="224"/>
      <c r="AH35" s="227" t="str">
        <f>NOVA!B147</f>
        <v>4a</v>
      </c>
      <c r="AI35" s="227" t="str">
        <f>NOVA!C147</f>
        <v>Visit a place that uses levers</v>
      </c>
      <c r="AJ35" s="227"/>
      <c r="AK35" s="227" t="str">
        <f>IF(NOVA!I147&lt;&gt;"", NOVA!I147, "")</f>
        <v/>
      </c>
    </row>
    <row r="36" spans="1:37" ht="12.75" customHeight="1">
      <c r="A36" s="107" t="s">
        <v>104</v>
      </c>
      <c r="B36" s="23"/>
      <c r="D36" s="374"/>
      <c r="E36" s="31">
        <f>Achievements!$B42</f>
        <v>3</v>
      </c>
      <c r="F36" s="179" t="str">
        <f>Achievements!$C42</f>
        <v>Chose appropriate clothing for a hike</v>
      </c>
      <c r="G36" s="31" t="str">
        <f>IF(Achievements!I42&lt;&gt;"","A","")</f>
        <v/>
      </c>
      <c r="I36" s="378"/>
      <c r="J36" s="178" t="str">
        <f>Electives!B43</f>
        <v>3b</v>
      </c>
      <c r="K36" s="36" t="str">
        <f>Electives!C43</f>
        <v>Measure peoples height and count steps</v>
      </c>
      <c r="L36" s="31" t="str">
        <f>IF(Electives!I43&lt;&gt;"","E","")</f>
        <v/>
      </c>
      <c r="N36" s="372"/>
      <c r="O36" s="178" t="str">
        <f>Electives!B111</f>
        <v>4c</v>
      </c>
      <c r="P36" s="36" t="str">
        <f>Electives!C111</f>
        <v>Participate in an event that celebrates heroes</v>
      </c>
      <c r="Q36" s="31" t="str">
        <f>IF(Electives!I111&lt;&gt;"","E","")</f>
        <v/>
      </c>
      <c r="R36" s="230"/>
      <c r="S36" s="365" t="s">
        <v>669</v>
      </c>
      <c r="T36" s="365"/>
      <c r="U36" s="365"/>
      <c r="V36" s="365"/>
      <c r="W36" s="230"/>
      <c r="X36" s="227" t="str">
        <f>NOVA!B25</f>
        <v>3a2</v>
      </c>
      <c r="Y36" s="227" t="str">
        <f>NOVA!C25</f>
        <v>Difference between lava and magma</v>
      </c>
      <c r="Z36" s="227"/>
      <c r="AA36" s="227" t="str">
        <f>IF(NOVA!I25&lt;&gt;"", NOVA!I25, "")</f>
        <v/>
      </c>
      <c r="AB36" s="230"/>
      <c r="AC36" s="227" t="str">
        <f>NOVA!B83</f>
        <v>6b</v>
      </c>
      <c r="AD36" s="227" t="str">
        <f>NOVA!C83</f>
        <v>Discuss why biodiversity is important</v>
      </c>
      <c r="AE36" s="227"/>
      <c r="AF36" s="227" t="str">
        <f>IF(NOVA!I83&lt;&gt;"", NOVA!I83, "")</f>
        <v/>
      </c>
      <c r="AG36" s="230"/>
      <c r="AH36" s="227" t="str">
        <f>NOVA!B148</f>
        <v>4b</v>
      </c>
      <c r="AI36" s="227" t="str">
        <f>NOVA!C148</f>
        <v>Discuss the equipment using levers</v>
      </c>
      <c r="AJ36" s="227"/>
      <c r="AK36" s="227" t="str">
        <f>IF(NOVA!I148&lt;&gt;"", NOVA!I148, "")</f>
        <v/>
      </c>
    </row>
    <row r="37" spans="1:37" ht="12.75" customHeight="1">
      <c r="A37" s="107" t="s">
        <v>114</v>
      </c>
      <c r="B37" s="23"/>
      <c r="D37" s="374"/>
      <c r="E37" s="31">
        <f>Achievements!$B43</f>
        <v>4</v>
      </c>
      <c r="F37" s="179" t="str">
        <f>Achievements!$C43</f>
        <v>Discuss how you show respect for wildlife</v>
      </c>
      <c r="G37" s="31" t="str">
        <f>IF(Achievements!I43&lt;&gt;"","A","")</f>
        <v/>
      </c>
      <c r="I37" s="378"/>
      <c r="J37" s="178" t="str">
        <f>Electives!B44</f>
        <v>3c</v>
      </c>
      <c r="K37" s="36" t="str">
        <f>Electives!C44</f>
        <v>Graph number of shots to make 5 baskets</v>
      </c>
      <c r="L37" s="31" t="str">
        <f>IF(Electives!I44&lt;&gt;"","E","")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IF(NOVA!I26&lt;&gt;"", NOVA!I26, "")</f>
        <v/>
      </c>
      <c r="AB37" s="230"/>
      <c r="AC37" s="227" t="str">
        <f>NOVA!B84</f>
        <v>6c</v>
      </c>
      <c r="AD37" s="227" t="str">
        <f>NOVA!C84</f>
        <v>Discuss problems with invasive species</v>
      </c>
      <c r="AE37" s="227"/>
      <c r="AF37" s="227" t="str">
        <f>IF(NOVA!I84&lt;&gt;"", NOVA!I84, "")</f>
        <v/>
      </c>
      <c r="AG37" s="230"/>
      <c r="AH37" s="227">
        <f>NOVA!B149</f>
        <v>5</v>
      </c>
      <c r="AI37" s="227" t="str">
        <f>NOVA!C149</f>
        <v>Discuss how simple machines affect life</v>
      </c>
      <c r="AJ37" s="227"/>
      <c r="AK37" s="227" t="str">
        <f>IF(NOVA!I149&lt;&gt;"", NOVA!I149, "")</f>
        <v/>
      </c>
    </row>
    <row r="38" spans="1:37">
      <c r="A38" s="107" t="s">
        <v>105</v>
      </c>
      <c r="B38" s="23"/>
      <c r="D38" s="374"/>
      <c r="E38" s="31">
        <f>Achievements!$B44</f>
        <v>5</v>
      </c>
      <c r="F38" s="179" t="str">
        <f>Achievements!$C44</f>
        <v>Go on a 1 mile hike</v>
      </c>
      <c r="G38" s="31" t="str">
        <f>IF(Achievements!I44&lt;&gt;"","A","")</f>
        <v/>
      </c>
      <c r="I38" s="378"/>
      <c r="J38" s="178" t="str">
        <f>Electives!B46</f>
        <v>4a</v>
      </c>
      <c r="K38" s="36" t="str">
        <f>Electives!C46</f>
        <v>Use a secret code</v>
      </c>
      <c r="L38" s="31" t="str">
        <f>IF(Electives!I46&lt;&gt;"","E","")</f>
        <v/>
      </c>
      <c r="N38" s="366" t="str">
        <f>Electives!E113</f>
        <v>(do all)</v>
      </c>
      <c r="O38" s="178" t="str">
        <f>Electives!B114</f>
        <v>1a</v>
      </c>
      <c r="P38" s="36" t="str">
        <f>Electives!C114</f>
        <v>Fly three kinds of paper airplanes</v>
      </c>
      <c r="Q38" s="31" t="str">
        <f>IF(Electives!I114&lt;&gt;"","E","")</f>
        <v/>
      </c>
      <c r="R38" s="230"/>
      <c r="S38" s="22"/>
      <c r="T38" s="239" t="str">
        <f>'Shooting Sports'!C5</f>
        <v>BB Gun: Level 1</v>
      </c>
      <c r="U38" s="22"/>
      <c r="V38" s="22"/>
      <c r="W38" s="230"/>
      <c r="X38" s="227" t="str">
        <f>NOVA!B27</f>
        <v>3a4</v>
      </c>
      <c r="Y38" s="227" t="str">
        <f>NOVA!C27</f>
        <v>Build or draw a volcano model</v>
      </c>
      <c r="Z38" s="227"/>
      <c r="AA38" s="227" t="str">
        <f>IF(NOVA!I27&lt;&gt;"", NOVA!I27,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IF(Achievements!I45&lt;&gt;"","A","")</f>
        <v/>
      </c>
      <c r="I39" s="378"/>
      <c r="J39" s="178" t="str">
        <f>Electives!B47</f>
        <v>4b</v>
      </c>
      <c r="K39" s="36" t="str">
        <f>Electives!C47</f>
        <v>Use the pig pen code</v>
      </c>
      <c r="L39" s="31" t="str">
        <f>IF(Electives!I47&lt;&gt;"","E","")</f>
        <v/>
      </c>
      <c r="N39" s="367"/>
      <c r="O39" s="178" t="str">
        <f>Electives!B115</f>
        <v>1b</v>
      </c>
      <c r="P39" s="36" t="str">
        <f>Electives!C115</f>
        <v>Make a paper airplane catapult</v>
      </c>
      <c r="Q39" s="31" t="str">
        <f>IF(Electives!I115&lt;&gt;"","E","")</f>
        <v/>
      </c>
      <c r="R39" s="230"/>
      <c r="S39" s="160">
        <f>'Shooting Sports'!B6</f>
        <v>1</v>
      </c>
      <c r="T39" s="160" t="str">
        <f>'Shooting Sports'!C6</f>
        <v>Explain what to do if you find gun</v>
      </c>
      <c r="U39" s="160"/>
      <c r="V39" s="160" t="str">
        <f>IF('Shooting Sports'!I6&lt;&gt;"", 'Shooting Sports'!I6, "")</f>
        <v/>
      </c>
      <c r="W39" s="230"/>
      <c r="X39" s="227" t="str">
        <f>NOVA!B28</f>
        <v>3a5</v>
      </c>
      <c r="Y39" s="227" t="str">
        <f>NOVA!C28</f>
        <v>Share model and what you learned</v>
      </c>
      <c r="Z39" s="227"/>
      <c r="AA39" s="227" t="str">
        <f>IF(NOVA!I28&lt;&gt;"", NOVA!I28, "")</f>
        <v/>
      </c>
      <c r="AB39" s="230"/>
      <c r="AC39" s="227" t="str">
        <f>NOVA!B87</f>
        <v>1a</v>
      </c>
      <c r="AD39" s="227" t="str">
        <f>NOVA!C87</f>
        <v>Read or watch 1 hour of space content</v>
      </c>
      <c r="AE39" s="227"/>
      <c r="AF39" s="227" t="str">
        <f>IF(NOVA!I87&lt;&gt;"", NOVA!I87, "")</f>
        <v/>
      </c>
      <c r="AG39" s="230"/>
      <c r="AH39" s="227" t="str">
        <f>NOVA!B152</f>
        <v>1a</v>
      </c>
      <c r="AI39" s="227" t="str">
        <f>NOVA!C152</f>
        <v>Read or watch 1 hour of Math content</v>
      </c>
      <c r="AJ39" s="227"/>
      <c r="AK39" s="227" t="str">
        <f>IF(NOVA!I152&lt;&gt;"", NOVA!I152, "")</f>
        <v/>
      </c>
    </row>
    <row r="40" spans="1:37" ht="13.2" customHeight="1">
      <c r="A40" s="26"/>
      <c r="B40" s="26"/>
      <c r="D40" s="375"/>
      <c r="E40" s="31">
        <f>Achievements!$B46</f>
        <v>7</v>
      </c>
      <c r="F40" s="179" t="str">
        <f>Achievements!$C46</f>
        <v>Draw a map of your area</v>
      </c>
      <c r="G40" s="31" t="str">
        <f>IF(Achievements!I46&lt;&gt;"","A","")</f>
        <v/>
      </c>
      <c r="I40" s="378"/>
      <c r="J40" s="178" t="str">
        <f>Electives!B48</f>
        <v>4c</v>
      </c>
      <c r="K40" s="36" t="str">
        <f>Electives!C48</f>
        <v>Practice using a block cipher</v>
      </c>
      <c r="L40" s="31" t="str">
        <f>IF(Electives!I48&lt;&gt;"","E","")</f>
        <v/>
      </c>
      <c r="N40" s="367"/>
      <c r="O40" s="178">
        <f>Electives!B116</f>
        <v>2</v>
      </c>
      <c r="P40" s="36" t="str">
        <f>Electives!C116</f>
        <v>Sail two different boats</v>
      </c>
      <c r="Q40" s="31" t="str">
        <f>IF(Electives!I116&lt;&gt;"","E","")</f>
        <v/>
      </c>
      <c r="R40" s="230"/>
      <c r="S40" s="160">
        <f>'Shooting Sports'!B7</f>
        <v>2</v>
      </c>
      <c r="T40" s="160" t="str">
        <f>'Shooting Sports'!C7</f>
        <v>Load, fire, secure gun and safety mech.</v>
      </c>
      <c r="U40" s="160"/>
      <c r="V40" s="160" t="str">
        <f>IF('Shooting Sports'!I7&lt;&gt;"", 'Shooting Sports'!I7, "")</f>
        <v/>
      </c>
      <c r="W40" s="230"/>
      <c r="X40" s="227" t="str">
        <f>NOVA!B29</f>
        <v>3b1</v>
      </c>
      <c r="Y40" s="227" t="str">
        <f>NOVA!C29</f>
        <v>Collect 3 to 5 common minerals</v>
      </c>
      <c r="Z40" s="227"/>
      <c r="AA40" s="227" t="str">
        <f>IF(NOVA!I29&lt;&gt;"", NOVA!I29, "")</f>
        <v/>
      </c>
      <c r="AB40" s="230"/>
      <c r="AC40" s="227" t="str">
        <f>NOVA!B88</f>
        <v>1b</v>
      </c>
      <c r="AD40" s="227" t="str">
        <f>NOVA!C88</f>
        <v>List at least two questions or ideas</v>
      </c>
      <c r="AE40" s="227"/>
      <c r="AF40" s="227" t="str">
        <f>IF(NOVA!I88&lt;&gt;"", NOVA!I88, "")</f>
        <v/>
      </c>
      <c r="AG40" s="230"/>
      <c r="AH40" s="227" t="str">
        <f>NOVA!B153</f>
        <v>1b</v>
      </c>
      <c r="AI40" s="227" t="str">
        <f>NOVA!C153</f>
        <v>List at least two questions or ideas</v>
      </c>
      <c r="AJ40" s="227"/>
      <c r="AK40" s="227" t="str">
        <f>IF(NOVA!I153&lt;&gt;"", NOVA!I153,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IF(Electives!I117&lt;&gt;"","E","")</f>
        <v/>
      </c>
      <c r="R41" s="224"/>
      <c r="S41" s="160">
        <f>'Shooting Sports'!B8</f>
        <v>3</v>
      </c>
      <c r="T41" s="160" t="str">
        <f>'Shooting Sports'!C8</f>
        <v>Demonstrate good shooting techniques</v>
      </c>
      <c r="U41" s="160"/>
      <c r="V41" s="160" t="str">
        <f>IF('Shooting Sports'!I8&lt;&gt;"", 'Shooting Sports'!I8, "")</f>
        <v/>
      </c>
      <c r="W41" s="224"/>
      <c r="X41" s="227" t="str">
        <f>NOVA!B30</f>
        <v>3b2</v>
      </c>
      <c r="Y41" s="227" t="str">
        <f>NOVA!C30</f>
        <v>Types of rock these minerals found in</v>
      </c>
      <c r="Z41" s="227"/>
      <c r="AA41" s="227" t="str">
        <f>IF(NOVA!I30&lt;&gt;"", NOVA!I30, "")</f>
        <v/>
      </c>
      <c r="AB41" s="224"/>
      <c r="AC41" s="227" t="str">
        <f>NOVA!B89</f>
        <v>1c</v>
      </c>
      <c r="AD41" s="227" t="str">
        <f>NOVA!C89</f>
        <v>Discuss two with your counselor</v>
      </c>
      <c r="AE41" s="227"/>
      <c r="AF41" s="227" t="str">
        <f>IF(NOVA!I89&lt;&gt;"", NOVA!I89, "")</f>
        <v/>
      </c>
      <c r="AG41" s="224"/>
      <c r="AH41" s="227" t="str">
        <f>NOVA!B154</f>
        <v>1c</v>
      </c>
      <c r="AI41" s="227" t="str">
        <f>NOVA!C154</f>
        <v>Discuss two with your counselor</v>
      </c>
      <c r="AJ41" s="227"/>
      <c r="AK41" s="227" t="str">
        <f>IF(NOVA!I154&lt;&gt;"", NOVA!I154, "")</f>
        <v/>
      </c>
    </row>
    <row r="42" spans="1:37" ht="12.75" customHeight="1">
      <c r="D42" s="373" t="str">
        <f>Achievements!E48</f>
        <v>(do all)</v>
      </c>
      <c r="E42" s="35">
        <f>Achievements!$B49</f>
        <v>1</v>
      </c>
      <c r="F42" s="179" t="str">
        <f>Achievements!$C49</f>
        <v>Play catch</v>
      </c>
      <c r="G42" s="31" t="str">
        <f>IF(Achievements!I49&lt;&gt;"","A","")</f>
        <v/>
      </c>
      <c r="I42" s="366" t="str">
        <f>Electives!E50</f>
        <v>(do 1, 2, one of 3, one of 4)</v>
      </c>
      <c r="J42" s="178">
        <f>Electives!B51</f>
        <v>1</v>
      </c>
      <c r="K42" s="36" t="str">
        <f>Electives!C51</f>
        <v>Collect 10 items</v>
      </c>
      <c r="L42" s="31" t="str">
        <f>IF(Electives!I51&lt;&gt;"","E","")</f>
        <v/>
      </c>
      <c r="O42" s="174" t="str">
        <f>Electives!B119</f>
        <v>Paws of Skill</v>
      </c>
      <c r="P42" s="29"/>
      <c r="R42" s="104"/>
      <c r="S42" s="160">
        <f>'Shooting Sports'!B9</f>
        <v>4</v>
      </c>
      <c r="T42" s="160" t="str">
        <f>'Shooting Sports'!C9</f>
        <v>Show how to put away and store gun</v>
      </c>
      <c r="U42" s="160"/>
      <c r="V42" s="160" t="str">
        <f>IF('Shooting Sports'!I9&lt;&gt;"", 'Shooting Sports'!I9, "")</f>
        <v/>
      </c>
      <c r="W42" s="104"/>
      <c r="X42" s="227" t="str">
        <f>NOVA!B31</f>
        <v>3b3</v>
      </c>
      <c r="Y42" s="227" t="str">
        <f>NOVA!C31</f>
        <v>Explain difference of rock types</v>
      </c>
      <c r="Z42" s="227"/>
      <c r="AA42" s="227" t="str">
        <f>IF(NOVA!I31&lt;&gt;"", NOVA!I31, "")</f>
        <v/>
      </c>
      <c r="AB42" s="104"/>
      <c r="AC42" s="227">
        <f>NOVA!B90</f>
        <v>2</v>
      </c>
      <c r="AD42" s="227" t="str">
        <f>NOVA!C90</f>
        <v>Complete an elective listed in comment</v>
      </c>
      <c r="AE42" s="227"/>
      <c r="AF42" s="227" t="str">
        <f>IF(NOVA!I90&lt;&gt;"", NOVA!I90, "")</f>
        <v/>
      </c>
      <c r="AG42" s="104"/>
      <c r="AH42" s="227">
        <f>NOVA!B155</f>
        <v>2</v>
      </c>
      <c r="AI42" s="227" t="str">
        <f>NOVA!C155</f>
        <v>Complete the Code of the Wolf adventure</v>
      </c>
      <c r="AJ42" s="227"/>
      <c r="AK42" s="227" t="str">
        <f>IF(NOVA!I155&lt;&gt;"", NOVA!I155, "")</f>
        <v/>
      </c>
    </row>
    <row r="43" spans="1:37" ht="12.75" customHeight="1">
      <c r="D43" s="374"/>
      <c r="E43" s="35">
        <f>Achievements!$B50</f>
        <v>2</v>
      </c>
      <c r="F43" s="179" t="str">
        <f>Achievements!$C50</f>
        <v>Practice your balance</v>
      </c>
      <c r="G43" s="31" t="str">
        <f>IF(Achievements!I50&lt;&gt;"","A","")</f>
        <v/>
      </c>
      <c r="I43" s="371"/>
      <c r="J43" s="178">
        <f>Electives!B52</f>
        <v>2</v>
      </c>
      <c r="K43" s="36" t="str">
        <f>Electives!C52</f>
        <v>Share your collection</v>
      </c>
      <c r="L43" s="31" t="str">
        <f>IF(Electives!I52&lt;&gt;"","E","")</f>
        <v/>
      </c>
      <c r="N43" s="366" t="str">
        <f>Electives!E119</f>
        <v>(do 1-4)</v>
      </c>
      <c r="O43" s="178">
        <f>Electives!B120</f>
        <v>1</v>
      </c>
      <c r="P43" s="36" t="str">
        <f>Electives!C120</f>
        <v>Learn about being physically fit</v>
      </c>
      <c r="Q43" s="31" t="str">
        <f>IF(Electives!I120&lt;&gt;"","E","")</f>
        <v/>
      </c>
      <c r="R43" s="228"/>
      <c r="S43" s="3"/>
      <c r="T43" s="239" t="str">
        <f>'Shooting Sports'!C11</f>
        <v>BB Gun: Level 2</v>
      </c>
      <c r="U43" s="3"/>
      <c r="V43" s="3"/>
      <c r="W43" s="228"/>
      <c r="X43" s="227" t="str">
        <f>NOVA!B32</f>
        <v>3b4</v>
      </c>
      <c r="Y43" s="227" t="str">
        <f>NOVA!C32</f>
        <v>Share collection and what you learned</v>
      </c>
      <c r="Z43" s="227"/>
      <c r="AA43" s="227" t="str">
        <f>IF(NOVA!I32&lt;&gt;"", NOVA!I32, "")</f>
        <v/>
      </c>
      <c r="AB43" s="228"/>
      <c r="AC43" s="227">
        <f>NOVA!B91</f>
        <v>3</v>
      </c>
      <c r="AD43" s="227" t="str">
        <f>NOVA!C91</f>
        <v>Do TWO from A-F</v>
      </c>
      <c r="AE43" s="227"/>
      <c r="AF43" s="227" t="str">
        <f>IF(NOVA!I91&lt;&gt;"", NOVA!I91, "")</f>
        <v/>
      </c>
      <c r="AG43" s="228"/>
      <c r="AH43" s="227">
        <f>NOVA!B156</f>
        <v>3</v>
      </c>
      <c r="AI43" s="227" t="str">
        <f>NOVA!C156</f>
        <v>Do TWO of A, B or C</v>
      </c>
      <c r="AJ43" s="227"/>
      <c r="AK43" s="227" t="str">
        <f>IF(NOVA!I156&lt;&gt;"", NOVA!I156, "")</f>
        <v/>
      </c>
    </row>
    <row r="44" spans="1:37" ht="13.2" customHeight="1">
      <c r="D44" s="374"/>
      <c r="E44" s="35">
        <f>Achievements!$B51</f>
        <v>3</v>
      </c>
      <c r="F44" s="179" t="str">
        <f>Achievements!$C51</f>
        <v>Practice your flexibility</v>
      </c>
      <c r="G44" s="31" t="str">
        <f>IF(Achievements!I51&lt;&gt;"","A","")</f>
        <v/>
      </c>
      <c r="I44" s="371"/>
      <c r="J44" s="178" t="str">
        <f>Electives!B53</f>
        <v>3a</v>
      </c>
      <c r="K44" s="36" t="str">
        <f>Electives!C53</f>
        <v>Visit a museum displaying collections</v>
      </c>
      <c r="L44" s="31" t="str">
        <f>IF(Electives!I53&lt;&gt;"","E","")</f>
        <v/>
      </c>
      <c r="N44" s="367"/>
      <c r="O44" s="178">
        <f>Electives!B121</f>
        <v>2</v>
      </c>
      <c r="P44" s="36" t="str">
        <f>Electives!C121</f>
        <v>Talk about properly warming up</v>
      </c>
      <c r="Q44" s="31" t="str">
        <f>IF(Electives!I121&lt;&gt;"","E","")</f>
        <v/>
      </c>
      <c r="R44" s="228"/>
      <c r="S44" s="160">
        <f>'Shooting Sports'!B12</f>
        <v>1</v>
      </c>
      <c r="T44" s="160" t="str">
        <f>'Shooting Sports'!C12</f>
        <v>Earn the Level 1 Emblem for BB Gun</v>
      </c>
      <c r="U44" s="160"/>
      <c r="V44" s="160" t="str">
        <f>IF('Shooting Sports'!I12&lt;&gt;"", 'Shooting Sports'!I12, "")</f>
        <v/>
      </c>
      <c r="W44" s="228"/>
      <c r="X44" s="227" t="str">
        <f>NOVA!B33</f>
        <v>3c1</v>
      </c>
      <c r="Y44" s="227" t="str">
        <f>NOVA!C33</f>
        <v>Use 4 ways to monitor / predict weather</v>
      </c>
      <c r="Z44" s="227"/>
      <c r="AA44" s="227" t="str">
        <f>IF(NOVA!I33&lt;&gt;"", NOVA!I33, "")</f>
        <v/>
      </c>
      <c r="AB44" s="228"/>
      <c r="AC44" s="227" t="str">
        <f>NOVA!B92</f>
        <v>3a1</v>
      </c>
      <c r="AD44" s="227" t="str">
        <f>NOVA!C92</f>
        <v>Watch the stars</v>
      </c>
      <c r="AE44" s="227"/>
      <c r="AF44" s="227" t="str">
        <f>IF(NOVA!I92&lt;&gt;"", NOVA!I92, "")</f>
        <v/>
      </c>
      <c r="AG44" s="228"/>
      <c r="AH44" s="227" t="str">
        <f>NOVA!B157</f>
        <v>3a</v>
      </c>
      <c r="AI44" s="227" t="str">
        <f>NOVA!C157</f>
        <v>Choose 2 and calculate your weight there</v>
      </c>
      <c r="AJ44" s="227"/>
      <c r="AK44" s="227" t="str">
        <f>IF(NOVA!I157&lt;&gt;"", NOVA!I157, "")</f>
        <v/>
      </c>
    </row>
    <row r="45" spans="1:37">
      <c r="D45" s="374"/>
      <c r="E45" s="35">
        <f>Achievements!$B52</f>
        <v>4</v>
      </c>
      <c r="F45" s="179" t="str">
        <f>Achievements!$C52</f>
        <v>Play a sport with your den or family</v>
      </c>
      <c r="G45" s="31" t="str">
        <f>IF(Achievements!I52&lt;&gt;"","A","")</f>
        <v/>
      </c>
      <c r="I45" s="371"/>
      <c r="J45" s="178" t="str">
        <f>Electives!B54</f>
        <v>3b</v>
      </c>
      <c r="K45" s="36" t="str">
        <f>Electives!C54</f>
        <v>Watch a show about collecing</v>
      </c>
      <c r="L45" s="31" t="str">
        <f>IF(Electives!I54&lt;&gt;"","E","")</f>
        <v/>
      </c>
      <c r="N45" s="367"/>
      <c r="O45" s="178">
        <f>Electives!B122</f>
        <v>3</v>
      </c>
      <c r="P45" s="36" t="str">
        <f>Electives!C122</f>
        <v>Practice two physical fitness skills</v>
      </c>
      <c r="Q45" s="31" t="str">
        <f>IF(Electives!I122&lt;&gt;"","E","")</f>
        <v/>
      </c>
      <c r="R45" s="228"/>
      <c r="S45" s="160" t="str">
        <f>'Shooting Sports'!B13</f>
        <v>S1</v>
      </c>
      <c r="T45" s="160" t="str">
        <f>'Shooting Sports'!C13</f>
        <v>Demonstrate one shooting position</v>
      </c>
      <c r="U45" s="160"/>
      <c r="V45" s="160" t="str">
        <f>IF('Shooting Sports'!I13&lt;&gt;"", 'Shooting Sports'!I13, "")</f>
        <v/>
      </c>
      <c r="W45" s="228"/>
      <c r="X45" s="227" t="str">
        <f>NOVA!B34</f>
        <v>3c2</v>
      </c>
      <c r="Y45" s="227" t="str">
        <f>NOVA!C34</f>
        <v>Analyze predictions for a week</v>
      </c>
      <c r="Z45" s="227"/>
      <c r="AA45" s="227" t="str">
        <f>IF(NOVA!I34&lt;&gt;"", NOVA!I34, "")</f>
        <v/>
      </c>
      <c r="AB45" s="228"/>
      <c r="AC45" s="227" t="str">
        <f>NOVA!B93</f>
        <v>3a2</v>
      </c>
      <c r="AD45" s="227" t="str">
        <f>NOVA!C93</f>
        <v>Find and draw 5 constellations</v>
      </c>
      <c r="AE45" s="227"/>
      <c r="AF45" s="227" t="str">
        <f>IF(NOVA!I93&lt;&gt;"", NOVA!I93, "")</f>
        <v/>
      </c>
      <c r="AG45" s="228"/>
      <c r="AH45" s="227" t="str">
        <f>NOVA!B158</f>
        <v>3a1</v>
      </c>
      <c r="AI45" s="227" t="str">
        <f>NOVA!C158</f>
        <v>On the sun or moon</v>
      </c>
      <c r="AJ45" s="227"/>
      <c r="AK45" s="227" t="str">
        <f>IF(NOVA!I158&lt;&gt;"", NOVA!I158, "")</f>
        <v/>
      </c>
    </row>
    <row r="46" spans="1:37">
      <c r="D46" s="374"/>
      <c r="E46" s="35">
        <f>Achievements!$B53</f>
        <v>5</v>
      </c>
      <c r="F46" s="179" t="str">
        <f>Achievements!$C53</f>
        <v>Do two animal walks</v>
      </c>
      <c r="G46" s="31" t="str">
        <f>IF(Achievements!I53&lt;&gt;"","A","")</f>
        <v/>
      </c>
      <c r="I46" s="371"/>
      <c r="J46" s="178" t="str">
        <f>Electives!B55</f>
        <v>4a</v>
      </c>
      <c r="K46" s="36" t="str">
        <f>Electives!C55</f>
        <v>Collect 10 autographs</v>
      </c>
      <c r="L46" s="31" t="str">
        <f>IF(Electives!I55&lt;&gt;"","E","")</f>
        <v/>
      </c>
      <c r="N46" s="367"/>
      <c r="O46" s="178">
        <f>Electives!B123</f>
        <v>4</v>
      </c>
      <c r="P46" s="36" t="str">
        <f>Electives!C123</f>
        <v>Play a team sport for 30 min</v>
      </c>
      <c r="Q46" s="31" t="str">
        <f>IF(Electives!I123&lt;&gt;"","E","")</f>
        <v/>
      </c>
      <c r="R46" s="228"/>
      <c r="S46" s="160" t="str">
        <f>'Shooting Sports'!B14</f>
        <v>S2</v>
      </c>
      <c r="T46" s="160" t="str">
        <f>'Shooting Sports'!C14</f>
        <v>Fire 5 BBs in 3 volleys at the Cub target</v>
      </c>
      <c r="U46" s="160"/>
      <c r="V46" s="160" t="str">
        <f>IF('Shooting Sports'!I14&lt;&gt;"", 'Shooting Sports'!I14, "")</f>
        <v/>
      </c>
      <c r="W46" s="228"/>
      <c r="X46" s="227" t="str">
        <f>NOVA!B35</f>
        <v>3c3</v>
      </c>
      <c r="Y46" s="227" t="str">
        <f>NOVA!C35</f>
        <v>Discuss work with counselor</v>
      </c>
      <c r="Z46" s="227"/>
      <c r="AA46" s="227" t="str">
        <f>IF(NOVA!I35&lt;&gt;"", NOVA!I35, "")</f>
        <v/>
      </c>
      <c r="AB46" s="228"/>
      <c r="AC46" s="227" t="str">
        <f>NOVA!B94</f>
        <v>3a3</v>
      </c>
      <c r="AD46" s="227" t="str">
        <f>NOVA!C94</f>
        <v>Discuss with counselor</v>
      </c>
      <c r="AE46" s="227"/>
      <c r="AF46" s="227" t="str">
        <f>IF(NOVA!I94&lt;&gt;"", NOVA!I94, "")</f>
        <v/>
      </c>
      <c r="AG46" s="228"/>
      <c r="AH46" s="227" t="str">
        <f>NOVA!B159</f>
        <v>3a2</v>
      </c>
      <c r="AI46" s="227" t="str">
        <f>NOVA!C159</f>
        <v>On Jupiter or Pluto</v>
      </c>
      <c r="AJ46" s="227"/>
      <c r="AK46" s="227" t="str">
        <f>IF(NOVA!I159&lt;&gt;"", NOVA!I159, "")</f>
        <v/>
      </c>
    </row>
    <row r="47" spans="1:37" ht="13.2" customHeight="1">
      <c r="D47" s="375"/>
      <c r="E47" s="31">
        <f>Achievements!$B54</f>
        <v>6</v>
      </c>
      <c r="F47" s="179" t="str">
        <f>Achievements!$C54</f>
        <v>Demonstrate healthy eating</v>
      </c>
      <c r="G47" s="31" t="str">
        <f>IF(Achievements!I54&lt;&gt;"","A","")</f>
        <v/>
      </c>
      <c r="I47" s="372"/>
      <c r="J47" s="178" t="str">
        <f>Electives!B56</f>
        <v>4b</v>
      </c>
      <c r="K47" s="36" t="str">
        <f>Electives!C56</f>
        <v>Write a famous person for an autograph</v>
      </c>
      <c r="L47" s="31" t="str">
        <f>IF(Electives!I56&lt;&gt;"","E","")</f>
        <v/>
      </c>
      <c r="N47" s="367"/>
      <c r="O47" s="178">
        <f>Electives!B124</f>
        <v>5</v>
      </c>
      <c r="P47" s="36" t="str">
        <f>Electives!C124</f>
        <v>Talk about sportsmanship</v>
      </c>
      <c r="Q47" s="31" t="str">
        <f>IF(Electives!I124&lt;&gt;"","E","")</f>
        <v/>
      </c>
      <c r="R47" s="228"/>
      <c r="S47" s="160" t="str">
        <f>'Shooting Sports'!B15</f>
        <v>S3</v>
      </c>
      <c r="T47" s="160" t="str">
        <f>'Shooting Sports'!C15</f>
        <v>Demonstrate/Explain range commands</v>
      </c>
      <c r="U47" s="160"/>
      <c r="V47" s="160" t="str">
        <f>IF('Shooting Sports'!I15&lt;&gt;"", 'Shooting Sports'!I15, "")</f>
        <v/>
      </c>
      <c r="W47" s="228"/>
      <c r="X47" s="227" t="str">
        <f>NOVA!B36</f>
        <v>3d</v>
      </c>
      <c r="Y47" s="227" t="str">
        <f>NOVA!C36</f>
        <v>Choose 2 habitats and complete activity</v>
      </c>
      <c r="Z47" s="227"/>
      <c r="AA47" s="227" t="str">
        <f>IF(NOVA!I36&lt;&gt;"", NOVA!I36, "")</f>
        <v/>
      </c>
      <c r="AB47" s="228"/>
      <c r="AC47" s="227" t="str">
        <f>NOVA!B95</f>
        <v>3b1</v>
      </c>
      <c r="AD47" s="227" t="str">
        <f>NOVA!C95</f>
        <v>Explain revolution, orbit and rotation</v>
      </c>
      <c r="AE47" s="227"/>
      <c r="AF47" s="227" t="str">
        <f>IF(NOVA!I95&lt;&gt;"", NOVA!I95, "")</f>
        <v/>
      </c>
      <c r="AG47" s="228"/>
      <c r="AH47" s="227" t="str">
        <f>NOVA!B160</f>
        <v>3a3</v>
      </c>
      <c r="AI47" s="227" t="str">
        <f>NOVA!C160</f>
        <v>On a planet of your choice</v>
      </c>
      <c r="AJ47" s="227"/>
      <c r="AK47" s="227" t="str">
        <f>IF(NOVA!I160&lt;&gt;"", NOVA!I160, "")</f>
        <v/>
      </c>
    </row>
    <row r="48" spans="1:37" ht="12.75" customHeight="1">
      <c r="I48" s="131"/>
      <c r="J48" s="174" t="str">
        <f>Electives!B58</f>
        <v>Cubs Who Care</v>
      </c>
      <c r="K48" s="29"/>
      <c r="N48" s="367"/>
      <c r="O48" s="178">
        <f>Electives!B125</f>
        <v>6</v>
      </c>
      <c r="P48" s="36" t="str">
        <f>Electives!C125</f>
        <v>Visit a sporting event</v>
      </c>
      <c r="Q48" s="31" t="str">
        <f>IF(Electives!I125&lt;&gt;"","E","")</f>
        <v/>
      </c>
      <c r="R48" s="228"/>
      <c r="S48" s="160" t="str">
        <f>'Shooting Sports'!B16</f>
        <v>S4</v>
      </c>
      <c r="T48" s="160" t="str">
        <f>'Shooting Sports'!C16</f>
        <v>5 facts about BB gun history</v>
      </c>
      <c r="U48" s="160"/>
      <c r="V48" s="160" t="str">
        <f>IF('Shooting Sports'!I16&lt;&gt;"", 'Shooting Sports'!I16, "")</f>
        <v/>
      </c>
      <c r="W48" s="228"/>
      <c r="X48" s="227" t="str">
        <f>NOVA!B37</f>
        <v>3d1</v>
      </c>
      <c r="Y48" s="227" t="str">
        <f>NOVA!C37</f>
        <v>Prairie</v>
      </c>
      <c r="Z48" s="227"/>
      <c r="AA48" s="227" t="str">
        <f>IF(NOVA!I37&lt;&gt;"", NOVA!I37, "")</f>
        <v/>
      </c>
      <c r="AB48" s="228"/>
      <c r="AC48" s="227" t="str">
        <f>NOVA!B96</f>
        <v>3b2</v>
      </c>
      <c r="AD48" s="227" t="str">
        <f>NOVA!C96</f>
        <v>Compare 3 planets to the Earth</v>
      </c>
      <c r="AE48" s="227"/>
      <c r="AF48" s="227" t="str">
        <f>IF(NOVA!I96&lt;&gt;"", NOVA!I96, "")</f>
        <v/>
      </c>
      <c r="AG48" s="228"/>
      <c r="AH48" s="227" t="str">
        <f>NOVA!B161</f>
        <v>3b</v>
      </c>
      <c r="AI48" s="227" t="str">
        <f>NOVA!C161</f>
        <v>Choose one and calculate its height</v>
      </c>
      <c r="AJ48" s="227"/>
      <c r="AK48" s="227" t="str">
        <f>IF(NOVA!I161&lt;&gt;"", NOVA!I161, "")</f>
        <v/>
      </c>
    </row>
    <row r="49" spans="5:37" ht="12.75" customHeight="1">
      <c r="E49" s="30"/>
      <c r="F49" s="45"/>
      <c r="G49" s="3"/>
      <c r="I49" s="378" t="str">
        <f>Electives!E58</f>
        <v>(do four)</v>
      </c>
      <c r="J49" s="219">
        <f>Electives!B59</f>
        <v>1</v>
      </c>
      <c r="K49" s="36" t="str">
        <f>Electives!C59</f>
        <v>Try using a wheelchair or crutches</v>
      </c>
      <c r="L49" s="31" t="str">
        <f>IF(Electives!I59&lt;&gt;"","E","")</f>
        <v/>
      </c>
      <c r="N49" s="368"/>
      <c r="O49" s="178">
        <f>Electives!B126</f>
        <v>7</v>
      </c>
      <c r="P49" s="36" t="str">
        <f>Electives!C126</f>
        <v>Make an obstacle course</v>
      </c>
      <c r="Q49" s="31" t="str">
        <f>IF(Electives!I126&lt;&gt;"","E","")</f>
        <v/>
      </c>
      <c r="R49" s="228"/>
      <c r="S49" s="3"/>
      <c r="T49" s="239" t="str">
        <f>'Shooting Sports'!C18</f>
        <v>Archery: Level 1</v>
      </c>
      <c r="U49" s="3"/>
      <c r="V49" s="3"/>
      <c r="W49" s="228"/>
      <c r="X49" s="227" t="str">
        <f>NOVA!B38</f>
        <v>3d2</v>
      </c>
      <c r="Y49" s="227" t="str">
        <f>NOVA!C38</f>
        <v>Temperate forest</v>
      </c>
      <c r="Z49" s="227"/>
      <c r="AA49" s="227" t="str">
        <f>IF(NOVA!I38&lt;&gt;"", NOVA!I38, "")</f>
        <v/>
      </c>
      <c r="AB49" s="228"/>
      <c r="AC49" s="227" t="str">
        <f>NOVA!B97</f>
        <v>3b3</v>
      </c>
      <c r="AD49" s="227" t="str">
        <f>NOVA!C97</f>
        <v>Discuss with counselor</v>
      </c>
      <c r="AE49" s="227"/>
      <c r="AF49" s="227" t="str">
        <f>IF(NOVA!I97&lt;&gt;"", NOVA!I97, "")</f>
        <v/>
      </c>
      <c r="AG49" s="228"/>
      <c r="AH49" s="227" t="str">
        <f>NOVA!B162</f>
        <v>3b1</v>
      </c>
      <c r="AI49" s="227" t="str">
        <f>NOVA!C162</f>
        <v>A tree</v>
      </c>
      <c r="AJ49" s="227"/>
      <c r="AK49" s="227" t="str">
        <f>IF(NOVA!I162&lt;&gt;"", NOVA!I162, "")</f>
        <v/>
      </c>
    </row>
    <row r="50" spans="5:37">
      <c r="E50" s="30"/>
      <c r="F50" s="3"/>
      <c r="G50" s="3"/>
      <c r="I50" s="378"/>
      <c r="J50" s="219">
        <f>Electives!B60</f>
        <v>2</v>
      </c>
      <c r="K50" s="36" t="str">
        <f>Electives!C60</f>
        <v>Learn about handicapped sports</v>
      </c>
      <c r="L50" s="31" t="str">
        <f>IF(Electives!I60&lt;&gt;"","E","")</f>
        <v/>
      </c>
      <c r="O50" s="174" t="str">
        <f>Electives!B128</f>
        <v>Spirit of the Water</v>
      </c>
      <c r="P50" s="29"/>
      <c r="R50" s="224"/>
      <c r="S50" s="160">
        <f>'Shooting Sports'!B19</f>
        <v>1</v>
      </c>
      <c r="T50" s="160" t="str">
        <f>'Shooting Sports'!C19</f>
        <v>Follow archery range rules and whistles</v>
      </c>
      <c r="U50" s="160"/>
      <c r="V50" s="160" t="str">
        <f>IF('Shooting Sports'!I19&lt;&gt;"", 'Shooting Sports'!I19, "")</f>
        <v/>
      </c>
      <c r="W50" s="224"/>
      <c r="X50" s="227" t="str">
        <f>NOVA!B39</f>
        <v>3d3</v>
      </c>
      <c r="Y50" s="227" t="str">
        <f>NOVA!C39</f>
        <v>Aquatic ecosystem</v>
      </c>
      <c r="Z50" s="227"/>
      <c r="AA50" s="227" t="str">
        <f>IF(NOVA!I39&lt;&gt;"", NOVA!I39, "")</f>
        <v/>
      </c>
      <c r="AB50" s="224"/>
      <c r="AC50" s="227" t="str">
        <f>NOVA!B98</f>
        <v>3c1</v>
      </c>
      <c r="AD50" s="227" t="str">
        <f>NOVA!C98</f>
        <v>Design a rover and tell what it collects</v>
      </c>
      <c r="AE50" s="227"/>
      <c r="AF50" s="227" t="str">
        <f>IF(NOVA!I98&lt;&gt;"", NOVA!I98, "")</f>
        <v/>
      </c>
      <c r="AG50" s="224"/>
      <c r="AH50" s="227" t="str">
        <f>NOVA!B163</f>
        <v>3b2</v>
      </c>
      <c r="AI50" s="227" t="str">
        <f>NOVA!C163</f>
        <v>Your house</v>
      </c>
      <c r="AJ50" s="227"/>
      <c r="AK50" s="227" t="str">
        <f>IF(NOVA!I163&lt;&gt;"", NOVA!I163, "")</f>
        <v/>
      </c>
    </row>
    <row r="51" spans="5:37" ht="13.2" customHeight="1">
      <c r="E51" s="30"/>
      <c r="F51" s="3"/>
      <c r="G51" s="3"/>
      <c r="I51" s="378"/>
      <c r="J51" s="219">
        <f>Electives!B61</f>
        <v>3</v>
      </c>
      <c r="K51" s="36" t="str">
        <f>Electives!C61</f>
        <v>Learn about "invisible" disabilities</v>
      </c>
      <c r="L51" s="31" t="str">
        <f>IF(Electives!I61&lt;&gt;"","E","")</f>
        <v/>
      </c>
      <c r="N51" s="378" t="str">
        <f>Electives!E128</f>
        <v>(do all)</v>
      </c>
      <c r="O51" s="178">
        <f>Electives!B129</f>
        <v>1</v>
      </c>
      <c r="P51" s="36" t="str">
        <f>Electives!C129</f>
        <v>Demonstrate how water can be polluted</v>
      </c>
      <c r="Q51" s="31" t="str">
        <f>IF(Electives!I129&lt;&gt;"","E","")</f>
        <v/>
      </c>
      <c r="R51" s="104"/>
      <c r="S51" s="160">
        <f>'Shooting Sports'!B20</f>
        <v>2</v>
      </c>
      <c r="T51" s="160" t="str">
        <f>'Shooting Sports'!C20</f>
        <v>Identify recurve and compound bow</v>
      </c>
      <c r="U51" s="160"/>
      <c r="V51" s="160" t="str">
        <f>IF('Shooting Sports'!I20&lt;&gt;"", 'Shooting Sports'!I20, "")</f>
        <v/>
      </c>
      <c r="W51" s="104"/>
      <c r="X51" s="227" t="str">
        <f>NOVA!B40</f>
        <v>3d4</v>
      </c>
      <c r="Y51" s="227" t="str">
        <f>NOVA!C40</f>
        <v>Temperate / Subtropical rain forest</v>
      </c>
      <c r="Z51" s="227"/>
      <c r="AA51" s="227" t="str">
        <f>IF(NOVA!I40&lt;&gt;"", NOVA!I40, "")</f>
        <v/>
      </c>
      <c r="AB51" s="104"/>
      <c r="AC51" s="227" t="str">
        <f>NOVA!B99</f>
        <v>3c2</v>
      </c>
      <c r="AD51" s="227" t="str">
        <f>NOVA!C99</f>
        <v>How would rover work</v>
      </c>
      <c r="AE51" s="227"/>
      <c r="AF51" s="227" t="str">
        <f>IF(NOVA!I99&lt;&gt;"", NOVA!I99, "")</f>
        <v/>
      </c>
      <c r="AG51" s="104"/>
      <c r="AH51" s="227" t="str">
        <f>NOVA!B164</f>
        <v>3b3</v>
      </c>
      <c r="AI51" s="227" t="str">
        <f>NOVA!C164</f>
        <v>A building of your choice</v>
      </c>
      <c r="AJ51" s="227"/>
      <c r="AK51" s="227" t="str">
        <f>IF(NOVA!I164&lt;&gt;"", NOVA!I164, "")</f>
        <v/>
      </c>
    </row>
    <row r="52" spans="5:37">
      <c r="E52" s="30"/>
      <c r="F52" s="3"/>
      <c r="G52" s="3"/>
      <c r="I52" s="378"/>
      <c r="J52" s="219">
        <f>Electives!B62</f>
        <v>4</v>
      </c>
      <c r="K52" s="36" t="str">
        <f>Electives!C62</f>
        <v>Do 3 of the following wearing gloves</v>
      </c>
      <c r="L52" s="31" t="str">
        <f>IF(Electives!I62&lt;&gt;"","E","")</f>
        <v/>
      </c>
      <c r="N52" s="378"/>
      <c r="O52" s="178">
        <f>Electives!B130</f>
        <v>2</v>
      </c>
      <c r="P52" s="36" t="str">
        <f>Electives!C130</f>
        <v>Help conserve water</v>
      </c>
      <c r="Q52" s="31" t="str">
        <f>IF(Electives!I130&lt;&gt;"","E","")</f>
        <v/>
      </c>
      <c r="R52" s="232"/>
      <c r="S52" s="160">
        <f>'Shooting Sports'!B21</f>
        <v>3</v>
      </c>
      <c r="T52" s="160" t="str">
        <f>'Shooting Sports'!C21</f>
        <v>Demonstrate arm/finger guards &amp; quiver</v>
      </c>
      <c r="U52" s="160"/>
      <c r="V52" s="160" t="str">
        <f>IF('Shooting Sports'!I21&lt;&gt;"", 'Shooting Sports'!I21, "")</f>
        <v/>
      </c>
      <c r="W52" s="232"/>
      <c r="X52" s="227" t="str">
        <f>NOVA!B41</f>
        <v>3d5</v>
      </c>
      <c r="Y52" s="227" t="str">
        <f>NOVA!C41</f>
        <v>Desert</v>
      </c>
      <c r="Z52" s="227"/>
      <c r="AA52" s="227" t="str">
        <f>IF(NOVA!I41&lt;&gt;"", NOVA!I41, "")</f>
        <v/>
      </c>
      <c r="AB52" s="232"/>
      <c r="AC52" s="227" t="str">
        <f>NOVA!B100</f>
        <v>3c3</v>
      </c>
      <c r="AD52" s="227" t="str">
        <f>NOVA!C100</f>
        <v>How would rover transmit data</v>
      </c>
      <c r="AE52" s="227"/>
      <c r="AF52" s="227" t="str">
        <f>IF(NOVA!I100&lt;&gt;"", NOVA!I100, "")</f>
        <v/>
      </c>
      <c r="AG52" s="232"/>
      <c r="AH52" s="227" t="str">
        <f>NOVA!B165</f>
        <v>3c</v>
      </c>
      <c r="AI52" s="227" t="str">
        <f>NOVA!C165</f>
        <v>Calculate the volume of air in your room</v>
      </c>
      <c r="AJ52" s="227"/>
      <c r="AK52" s="227" t="str">
        <f>IF(NOVA!I165&lt;&gt;"", NOVA!I165, "")</f>
        <v/>
      </c>
    </row>
    <row r="53" spans="5:37" ht="13.2" customHeight="1">
      <c r="E53" s="30"/>
      <c r="F53" s="3"/>
      <c r="G53" s="3"/>
      <c r="I53" s="378"/>
      <c r="J53" s="219" t="str">
        <f>Electives!B63</f>
        <v>4a</v>
      </c>
      <c r="K53" s="36" t="str">
        <f>Electives!C63</f>
        <v>Tie your shoes</v>
      </c>
      <c r="L53" s="31" t="str">
        <f>IF(Electives!I63&lt;&gt;"","E","")</f>
        <v/>
      </c>
      <c r="N53" s="378"/>
      <c r="O53" s="178">
        <f>Electives!B131</f>
        <v>3</v>
      </c>
      <c r="P53" s="36" t="str">
        <f>Electives!C131</f>
        <v>Explain why swimming is good exercise</v>
      </c>
      <c r="Q53" s="31" t="str">
        <f>IF(Electives!I131&lt;&gt;"","E","")</f>
        <v/>
      </c>
      <c r="R53" s="233"/>
      <c r="S53" s="160">
        <f>'Shooting Sports'!B22</f>
        <v>4</v>
      </c>
      <c r="T53" s="160" t="str">
        <f>'Shooting Sports'!C22</f>
        <v>Properly shoot a bow</v>
      </c>
      <c r="U53" s="160"/>
      <c r="V53" s="160" t="str">
        <f>IF('Shooting Sports'!I22&lt;&gt;"", 'Shooting Sports'!I22, "")</f>
        <v/>
      </c>
      <c r="W53" s="233"/>
      <c r="X53" s="227" t="str">
        <f>NOVA!B42</f>
        <v>3d6</v>
      </c>
      <c r="Y53" s="227" t="str">
        <f>NOVA!C42</f>
        <v>Polar ice</v>
      </c>
      <c r="Z53" s="227"/>
      <c r="AA53" s="227" t="str">
        <f>IF(NOVA!I42&lt;&gt;"", NOVA!I42, "")</f>
        <v/>
      </c>
      <c r="AB53" s="233"/>
      <c r="AC53" s="227" t="str">
        <f>NOVA!B101</f>
        <v>3c4</v>
      </c>
      <c r="AD53" s="227" t="str">
        <f>NOVA!C101</f>
        <v>Why rovers are needed</v>
      </c>
      <c r="AE53" s="227"/>
      <c r="AF53" s="227" t="str">
        <f>IF(NOVA!I101&lt;&gt;"", NOVA!I101, "")</f>
        <v/>
      </c>
      <c r="AG53" s="233"/>
      <c r="AH53" s="227" t="str">
        <f>NOVA!B166</f>
        <v>4a1</v>
      </c>
      <c r="AI53" s="227" t="str">
        <f>NOVA!C166</f>
        <v>Look up and discuss cryptography</v>
      </c>
      <c r="AJ53" s="227"/>
      <c r="AK53" s="227" t="str">
        <f>IF(NOVA!I166&lt;&gt;"", NOVA!I166, "")</f>
        <v/>
      </c>
    </row>
    <row r="54" spans="5:37">
      <c r="I54" s="378"/>
      <c r="J54" s="219" t="str">
        <f>Electives!B64</f>
        <v>4b</v>
      </c>
      <c r="K54" s="36" t="str">
        <f>Electives!C64</f>
        <v>Use a fork to pick up food</v>
      </c>
      <c r="L54" s="31" t="str">
        <f>IF(Electives!I64&lt;&gt;"","E","")</f>
        <v/>
      </c>
      <c r="N54" s="378"/>
      <c r="O54" s="178">
        <f>Electives!B132</f>
        <v>4</v>
      </c>
      <c r="P54" s="36" t="str">
        <f>Electives!C132</f>
        <v>Explain the water safety rules</v>
      </c>
      <c r="Q54" s="31" t="str">
        <f>IF(Electives!I132&lt;&gt;"","E","")</f>
        <v/>
      </c>
      <c r="R54" s="233"/>
      <c r="S54" s="160">
        <f>'Shooting Sports'!B23</f>
        <v>5</v>
      </c>
      <c r="T54" s="160" t="str">
        <f>'Shooting Sports'!C23</f>
        <v>Safely retrieve arrows</v>
      </c>
      <c r="U54" s="160"/>
      <c r="V54" s="160" t="str">
        <f>IF('Shooting Sports'!I23&lt;&gt;"", 'Shooting Sports'!I23, "")</f>
        <v/>
      </c>
      <c r="W54" s="233"/>
      <c r="X54" s="227" t="str">
        <f>NOVA!B43</f>
        <v>3d7</v>
      </c>
      <c r="Y54" s="227" t="str">
        <f>NOVA!C43</f>
        <v>Tide pools</v>
      </c>
      <c r="Z54" s="227"/>
      <c r="AA54" s="227" t="str">
        <f>IF(NOVA!I43&lt;&gt;"", NOVA!I43, "")</f>
        <v/>
      </c>
      <c r="AB54" s="233"/>
      <c r="AC54" s="227" t="str">
        <f>NOVA!B102</f>
        <v>3d1</v>
      </c>
      <c r="AD54" s="227" t="str">
        <f>NOVA!C102</f>
        <v>Design a space colony</v>
      </c>
      <c r="AE54" s="227"/>
      <c r="AF54" s="227" t="str">
        <f>IF(NOVA!I102&lt;&gt;"", NOVA!I102, "")</f>
        <v/>
      </c>
      <c r="AG54" s="233"/>
      <c r="AH54" s="227" t="str">
        <f>NOVA!B167</f>
        <v>4a2</v>
      </c>
      <c r="AI54" s="227" t="str">
        <f>NOVA!C167</f>
        <v>Discuss 3 ways codes are made</v>
      </c>
      <c r="AJ54" s="227"/>
      <c r="AK54" s="227" t="str">
        <f>IF(NOVA!I167&lt;&gt;"", NOVA!I167, "")</f>
        <v/>
      </c>
    </row>
    <row r="55" spans="5:37">
      <c r="I55" s="378"/>
      <c r="J55" s="219" t="str">
        <f>Electives!B65</f>
        <v>4c</v>
      </c>
      <c r="K55" s="36" t="str">
        <f>Electives!C65</f>
        <v>Play a card game</v>
      </c>
      <c r="L55" s="31" t="str">
        <f>IF(Electives!I65&lt;&gt;"","E","")</f>
        <v/>
      </c>
      <c r="N55" s="378"/>
      <c r="O55" s="178">
        <f>Electives!B133</f>
        <v>5</v>
      </c>
      <c r="P55" s="36" t="str">
        <f>Electives!C133</f>
        <v>Jump into a pool and swim 25 feet</v>
      </c>
      <c r="Q55" s="31" t="str">
        <f>IF(Electives!I133&lt;&gt;"","E","")</f>
        <v/>
      </c>
      <c r="R55" s="233"/>
      <c r="S55" s="3"/>
      <c r="T55" s="239" t="str">
        <f>'Shooting Sports'!C25</f>
        <v>Archery: Level 2</v>
      </c>
      <c r="U55" s="3"/>
      <c r="V55" s="3"/>
      <c r="W55" s="233"/>
      <c r="X55" s="227">
        <f>NOVA!B44</f>
        <v>4</v>
      </c>
      <c r="Y55" s="227" t="str">
        <f>NOVA!C44</f>
        <v>Do A or B</v>
      </c>
      <c r="Z55" s="227"/>
      <c r="AA55" s="227" t="str">
        <f>IF(NOVA!I44&lt;&gt;"", NOVA!I44, "")</f>
        <v/>
      </c>
      <c r="AB55" s="233"/>
      <c r="AC55" s="238" t="str">
        <f>NOVA!B103</f>
        <v>3d2</v>
      </c>
      <c r="AD55" s="227" t="str">
        <f>NOVA!C103</f>
        <v>Discuss survival needs</v>
      </c>
      <c r="AE55" s="227"/>
      <c r="AF55" s="227" t="str">
        <f>IF(NOVA!I103&lt;&gt;"", NOVA!I103, "")</f>
        <v/>
      </c>
      <c r="AG55" s="233"/>
      <c r="AH55" s="227" t="str">
        <f>NOVA!B168</f>
        <v>4a3</v>
      </c>
      <c r="AI55" s="227" t="str">
        <f>NOVA!C168</f>
        <v>Discuss how codes relate to math</v>
      </c>
      <c r="AJ55" s="227"/>
      <c r="AK55" s="227" t="str">
        <f>IF(NOVA!I168&lt;&gt;"", NOVA!I168, "")</f>
        <v/>
      </c>
    </row>
    <row r="56" spans="5:37" ht="13.2" customHeight="1">
      <c r="I56" s="378"/>
      <c r="J56" s="219" t="str">
        <f>Electives!B66</f>
        <v>4d</v>
      </c>
      <c r="K56" s="36" t="str">
        <f>Electives!C66</f>
        <v>Play a video game</v>
      </c>
      <c r="L56" s="31" t="str">
        <f>IF(Electives!I66&lt;&gt;"","E","")</f>
        <v/>
      </c>
      <c r="O56"/>
      <c r="R56" s="233"/>
      <c r="S56" s="160">
        <f>'Shooting Sports'!B26</f>
        <v>1</v>
      </c>
      <c r="T56" s="160" t="str">
        <f>'Shooting Sports'!C26</f>
        <v>Earn the Level 1 Emblem for Archery</v>
      </c>
      <c r="U56" s="160"/>
      <c r="V56" s="160" t="str">
        <f>IF('Shooting Sports'!I26&lt;&gt;"", 'Shooting Sports'!I26, "")</f>
        <v/>
      </c>
      <c r="W56" s="233"/>
      <c r="X56" s="227" t="str">
        <f>NOVA!B45</f>
        <v>4a</v>
      </c>
      <c r="Y56" s="227" t="str">
        <f>NOVA!C45</f>
        <v>Visit a place where earth science is done</v>
      </c>
      <c r="Z56" s="227"/>
      <c r="AA56" s="227" t="str">
        <f>IF(NOVA!I45&lt;&gt;"", NOVA!I45, "")</f>
        <v/>
      </c>
      <c r="AB56" s="233"/>
      <c r="AC56" s="227" t="str">
        <f>NOVA!B104</f>
        <v>3e</v>
      </c>
      <c r="AD56" s="227" t="str">
        <f>NOVA!C104</f>
        <v>Map an asteroid</v>
      </c>
      <c r="AE56" s="227"/>
      <c r="AF56" s="227" t="str">
        <f>IF(NOVA!I104&lt;&gt;"", NOVA!I104, "")</f>
        <v/>
      </c>
      <c r="AG56" s="233"/>
      <c r="AH56" s="227" t="str">
        <f>NOVA!B169</f>
        <v>4b1</v>
      </c>
      <c r="AI56" s="227" t="str">
        <f>NOVA!C169</f>
        <v>Design a code and write a message</v>
      </c>
      <c r="AJ56" s="227"/>
      <c r="AK56" s="227" t="str">
        <f>IF(NOVA!I169&lt;&gt;"", NOVA!I169, "")</f>
        <v/>
      </c>
    </row>
    <row r="57" spans="5:37" ht="12.75" customHeight="1">
      <c r="I57" s="378"/>
      <c r="J57" s="219" t="str">
        <f>Electives!B67</f>
        <v>4e</v>
      </c>
      <c r="K57" s="36" t="str">
        <f>Electives!C67</f>
        <v>Play a board game</v>
      </c>
      <c r="L57" s="31" t="str">
        <f>IF(Electives!I67&lt;&gt;"","E","")</f>
        <v/>
      </c>
      <c r="N57" s="131"/>
      <c r="R57" s="233"/>
      <c r="S57" s="160" t="str">
        <f>'Shooting Sports'!B27</f>
        <v>S1</v>
      </c>
      <c r="T57" s="160" t="str">
        <f>'Shooting Sports'!C27</f>
        <v>Identify 3 arrow and 4 bow parts</v>
      </c>
      <c r="U57" s="160"/>
      <c r="V57" s="160" t="str">
        <f>IF('Shooting Sports'!I27&lt;&gt;"", 'Shooting Sports'!I27, "")</f>
        <v/>
      </c>
      <c r="W57" s="233"/>
      <c r="X57" s="227" t="str">
        <f>NOVA!B46</f>
        <v>4a1</v>
      </c>
      <c r="Y57" s="227" t="str">
        <f>NOVA!C46</f>
        <v>Talk with someone how science is used</v>
      </c>
      <c r="Z57" s="227"/>
      <c r="AA57" s="227" t="str">
        <f>IF(NOVA!I46&lt;&gt;"", NOVA!I46, "")</f>
        <v/>
      </c>
      <c r="AB57" s="233"/>
      <c r="AC57" s="227" t="str">
        <f>NOVA!B105</f>
        <v>3f1</v>
      </c>
      <c r="AD57" s="227" t="str">
        <f>NOVA!C105</f>
        <v>Model solar and lunar eclipse</v>
      </c>
      <c r="AE57" s="227"/>
      <c r="AF57" s="227" t="str">
        <f>IF(NOVA!I105&lt;&gt;"", NOVA!I105, "")</f>
        <v/>
      </c>
      <c r="AG57" s="233"/>
      <c r="AH57" s="227" t="str">
        <f>NOVA!B170</f>
        <v>4b2</v>
      </c>
      <c r="AI57" s="227" t="str">
        <f>NOVA!C170</f>
        <v>Share your code with your counselor</v>
      </c>
      <c r="AJ57" s="227"/>
      <c r="AK57" s="227" t="str">
        <f>IF(NOVA!I170&lt;&gt;"", NOVA!I170, "")</f>
        <v/>
      </c>
    </row>
    <row r="58" spans="5:37" ht="12.75" customHeight="1">
      <c r="E58"/>
      <c r="I58" s="378"/>
      <c r="J58" s="219" t="str">
        <f>Electives!B68</f>
        <v>4f</v>
      </c>
      <c r="K58" s="36" t="str">
        <f>Electives!C68</f>
        <v>Blow bubbles</v>
      </c>
      <c r="L58" s="31" t="str">
        <f>IF(Electives!I68&lt;&gt;"","E","")</f>
        <v/>
      </c>
      <c r="R58" s="233"/>
      <c r="S58" s="160" t="str">
        <f>'Shooting Sports'!B28</f>
        <v>S2</v>
      </c>
      <c r="T58" s="160" t="str">
        <f>'Shooting Sports'!C28</f>
        <v>Loose 5 arrows in 2 volleys</v>
      </c>
      <c r="U58" s="160"/>
      <c r="V58" s="160" t="str">
        <f>IF('Shooting Sports'!I28&lt;&gt;"", 'Shooting Sports'!I28, "")</f>
        <v/>
      </c>
      <c r="W58" s="233"/>
      <c r="X58" s="227" t="str">
        <f>NOVA!B47</f>
        <v>4a2</v>
      </c>
      <c r="Y58" s="227" t="str">
        <f>NOVA!C47</f>
        <v>Discuss with counselor your visit</v>
      </c>
      <c r="Z58" s="227"/>
      <c r="AA58" s="227" t="str">
        <f>IF(NOVA!I47&lt;&gt;"", NOVA!I47, "")</f>
        <v/>
      </c>
      <c r="AB58" s="233"/>
      <c r="AC58" s="227" t="str">
        <f>NOVA!B106</f>
        <v>3f2</v>
      </c>
      <c r="AD58" s="227" t="str">
        <f>NOVA!C106</f>
        <v>Use your model to discuss</v>
      </c>
      <c r="AE58" s="227"/>
      <c r="AF58" s="227" t="str">
        <f>IF(NOVA!I106&lt;&gt;"", NOVA!I106, "")</f>
        <v/>
      </c>
      <c r="AG58" s="233"/>
      <c r="AH58" s="227">
        <f>NOVA!B171</f>
        <v>5</v>
      </c>
      <c r="AI58" s="227" t="str">
        <f>NOVA!C171</f>
        <v>Discuss how math affects your life</v>
      </c>
      <c r="AJ58" s="227"/>
      <c r="AK58" s="227" t="str">
        <f>IF(NOVA!I171&lt;&gt;"", NOVA!I171, "")</f>
        <v/>
      </c>
    </row>
    <row r="59" spans="5:37">
      <c r="I59" s="378"/>
      <c r="J59" s="219">
        <f>Electives!B69</f>
        <v>5</v>
      </c>
      <c r="K59" s="36" t="str">
        <f>Electives!C69</f>
        <v>Paint a picture with and without sight</v>
      </c>
      <c r="L59" s="31" t="str">
        <f>IF(Electives!I69&lt;&gt;"","E","")</f>
        <v/>
      </c>
      <c r="R59" s="234"/>
      <c r="S59" s="160" t="str">
        <f>'Shooting Sports'!B29</f>
        <v>S3</v>
      </c>
      <c r="T59" s="160" t="str">
        <f>'Shooting Sports'!C29</f>
        <v>Demonstrate/Explain range commands</v>
      </c>
      <c r="U59" s="160"/>
      <c r="V59" s="160" t="str">
        <f>IF('Shooting Sports'!I29&lt;&gt;"", 'Shooting Sports'!I29, "")</f>
        <v/>
      </c>
      <c r="W59" s="234"/>
      <c r="X59" s="227" t="str">
        <f>NOVA!B48</f>
        <v>4b</v>
      </c>
      <c r="Y59" s="227" t="str">
        <f>NOVA!C48</f>
        <v>Explore a career with earth science</v>
      </c>
      <c r="Z59" s="227"/>
      <c r="AA59" s="227" t="str">
        <f>IF(NOVA!I48&lt;&gt;"", NOVA!I48, "")</f>
        <v/>
      </c>
      <c r="AB59" s="234"/>
      <c r="AC59" s="227">
        <f>NOVA!B107</f>
        <v>4</v>
      </c>
      <c r="AD59" s="227" t="str">
        <f>NOVA!C107</f>
        <v>Do A or B</v>
      </c>
      <c r="AE59" s="227"/>
      <c r="AF59" s="227" t="str">
        <f>IF(NOVA!I107&lt;&gt;"", NOVA!I107, "")</f>
        <v/>
      </c>
      <c r="AG59" s="234"/>
    </row>
    <row r="60" spans="5:37">
      <c r="I60" s="378"/>
      <c r="J60" s="219">
        <f>Electives!B70</f>
        <v>6</v>
      </c>
      <c r="K60" s="36" t="str">
        <f>Electives!C70</f>
        <v>Sign a simple sentence</v>
      </c>
      <c r="L60" s="31" t="str">
        <f>IF(Electives!I70&lt;&gt;"","E","")</f>
        <v/>
      </c>
      <c r="R60" s="177"/>
      <c r="S60" s="160" t="str">
        <f>'Shooting Sports'!B30</f>
        <v>S4</v>
      </c>
      <c r="T60" s="160" t="str">
        <f>'Shooting Sports'!C30</f>
        <v>5 facts about archery in history/lit</v>
      </c>
      <c r="U60" s="160"/>
      <c r="V60" s="160" t="str">
        <f>IF('Shooting Sports'!I30&lt;&gt;"", 'Shooting Sports'!I30, "")</f>
        <v/>
      </c>
      <c r="W60" s="177"/>
      <c r="AB60" s="177"/>
      <c r="AC60" s="227" t="str">
        <f>NOVA!B108</f>
        <v>4a</v>
      </c>
      <c r="AD60" s="227" t="str">
        <f>NOVA!C108</f>
        <v>Visit a place with space science</v>
      </c>
      <c r="AE60" s="227"/>
      <c r="AF60" s="227" t="str">
        <f>IF(NOVA!I108&lt;&gt;"", NOVA!I108, "")</f>
        <v/>
      </c>
      <c r="AG60" s="177"/>
    </row>
    <row r="61" spans="5:37">
      <c r="I61" s="378"/>
      <c r="J61" s="219">
        <f>Electives!B71</f>
        <v>7</v>
      </c>
      <c r="K61" s="36" t="str">
        <f>Electives!C71</f>
        <v>Learn about a famous person with a disability</v>
      </c>
      <c r="L61" s="31" t="str">
        <f>IF(Electives!I71&lt;&gt;"","E","")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IF(NOVA!I109&lt;&gt;"", NOVA!I109, "")</f>
        <v/>
      </c>
      <c r="AG61" s="233"/>
    </row>
    <row r="62" spans="5:37" ht="13.2" customHeight="1">
      <c r="I62" s="378"/>
      <c r="J62" s="219">
        <f>Electives!B72</f>
        <v>8</v>
      </c>
      <c r="K62" s="36" t="str">
        <f>Electives!C72</f>
        <v>Attend an event for disabled people</v>
      </c>
      <c r="L62" s="31" t="str">
        <f>IF(Electives!I72&lt;&gt;"","E","")</f>
        <v/>
      </c>
      <c r="O62"/>
      <c r="R62" s="235"/>
      <c r="S62" s="160">
        <f>'Shooting Sports'!B33</f>
        <v>1</v>
      </c>
      <c r="T62" s="160" t="str">
        <f>'Shooting Sports'!C33</f>
        <v>Demonstrate good shooting techniques</v>
      </c>
      <c r="U62" s="160"/>
      <c r="V62" s="160" t="str">
        <f>IF('Shooting Sports'!I33&lt;&gt;"", 'Shooting Sports'!I33, "")</f>
        <v/>
      </c>
      <c r="W62" s="235"/>
      <c r="AB62" s="235"/>
      <c r="AC62" s="227" t="str">
        <f>NOVA!B110</f>
        <v>4a2</v>
      </c>
      <c r="AD62" s="227" t="str">
        <f>NOVA!C110</f>
        <v>Discuss with counselor</v>
      </c>
      <c r="AE62" s="227"/>
      <c r="AF62" s="227" t="str">
        <f>IF(NOVA!I110&lt;&gt;"", NOVA!I110, "")</f>
        <v/>
      </c>
      <c r="AG62" s="235"/>
    </row>
    <row r="63" spans="5:37" ht="12.75" customHeight="1">
      <c r="E63"/>
      <c r="I63" s="218"/>
      <c r="J63"/>
      <c r="L63" s="175"/>
      <c r="O63"/>
      <c r="R63" s="233"/>
      <c r="S63" s="160">
        <f>'Shooting Sports'!B34</f>
        <v>2</v>
      </c>
      <c r="T63" s="160" t="str">
        <f>'Shooting Sports'!C34</f>
        <v>Explain parts of slingshot</v>
      </c>
      <c r="U63" s="160"/>
      <c r="V63" s="160" t="str">
        <f>IF('Shooting Sports'!I34&lt;&gt;"", 'Shooting Sports'!I34, "")</f>
        <v/>
      </c>
      <c r="W63" s="233"/>
      <c r="AB63" s="233"/>
      <c r="AC63" s="227" t="str">
        <f>NOVA!B111</f>
        <v>4b</v>
      </c>
      <c r="AD63" s="227" t="str">
        <f>NOVA!C111</f>
        <v>Explore a career with space science</v>
      </c>
      <c r="AE63" s="227"/>
      <c r="AF63" s="227" t="str">
        <f>IF(NOVA!I111&lt;&gt;"", NOVA!I111, "")</f>
        <v/>
      </c>
      <c r="AG63" s="233"/>
    </row>
    <row r="64" spans="5:37" ht="12.75" customHeight="1">
      <c r="E64"/>
      <c r="J64"/>
      <c r="L64" s="175"/>
      <c r="O64"/>
      <c r="R64" s="233"/>
      <c r="S64" s="160">
        <f>'Shooting Sports'!B35</f>
        <v>3</v>
      </c>
      <c r="T64" s="160" t="str">
        <f>'Shooting Sports'!C35</f>
        <v>Explain types of ammo</v>
      </c>
      <c r="U64" s="160"/>
      <c r="V64" s="160" t="str">
        <f>IF('Shooting Sports'!I35&lt;&gt;"", 'Shooting Sports'!I35, "")</f>
        <v/>
      </c>
      <c r="W64" s="233"/>
      <c r="AB64" s="233"/>
      <c r="AC64" s="227">
        <f>NOVA!B112</f>
        <v>5</v>
      </c>
      <c r="AD64" s="227" t="str">
        <f>NOVA!C112</f>
        <v>Discuss your findings with counselor</v>
      </c>
      <c r="AE64" s="227"/>
      <c r="AF64" s="227" t="str">
        <f>IF(NOVA!I112&lt;&gt;"", NOVA!I112, "")</f>
        <v/>
      </c>
      <c r="AG64" s="233"/>
    </row>
    <row r="65" spans="5:33">
      <c r="E65"/>
      <c r="J65"/>
      <c r="O65"/>
      <c r="R65" s="233"/>
      <c r="S65" s="160">
        <f>'Shooting Sports'!B36</f>
        <v>4</v>
      </c>
      <c r="T65" s="160" t="str">
        <f>'Shooting Sports'!C36</f>
        <v>Explain types of targets</v>
      </c>
      <c r="U65" s="160"/>
      <c r="V65" s="160" t="str">
        <f>IF('Shooting Sports'!I36&lt;&gt;"", 'Shooting Sports'!I36,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Sports'!I39&lt;&gt;"", 'Shooting Sports'!I39, "")</f>
        <v/>
      </c>
      <c r="W67" s="233"/>
      <c r="AB67" s="233"/>
      <c r="AG67" s="233"/>
    </row>
    <row r="68" spans="5:33">
      <c r="O68"/>
      <c r="R68" s="233"/>
      <c r="S68" s="160" t="str">
        <f>'Shooting Sports'!B40</f>
        <v>S1</v>
      </c>
      <c r="T68" s="160" t="str">
        <f>'Shooting Sports'!C40</f>
        <v>Fire 5 shots in 2 volleys at a target</v>
      </c>
      <c r="U68" s="160"/>
      <c r="V68" s="160" t="str">
        <f>IF('Shooting Sports'!I40&lt;&gt;"", 'Shooting Sports'!I40, "")</f>
        <v/>
      </c>
      <c r="W68" s="233"/>
      <c r="AB68" s="233"/>
      <c r="AG68" s="233"/>
    </row>
    <row r="69" spans="5:33">
      <c r="O69"/>
      <c r="R69" s="233"/>
      <c r="S69" s="160" t="str">
        <f>'Shooting Sports'!B41</f>
        <v>S2</v>
      </c>
      <c r="T69" s="160" t="str">
        <f>'Shooting Sports'!C41</f>
        <v>Demonstrate/Explain range commands</v>
      </c>
      <c r="U69" s="160"/>
      <c r="V69" s="160" t="str">
        <f>IF('Shooting Sports'!I41&lt;&gt;"", 'Shooting Sports'!I41, "")</f>
        <v/>
      </c>
      <c r="W69" s="233"/>
      <c r="AB69" s="233"/>
      <c r="AG69" s="233"/>
    </row>
    <row r="70" spans="5:33" ht="13.2" customHeight="1">
      <c r="O70"/>
      <c r="S70" s="160" t="str">
        <f>'Shooting Sports'!B42</f>
        <v>S3</v>
      </c>
      <c r="T70" s="160" t="str">
        <f>'Shooting Sports'!C42</f>
        <v>Shoot with your off hand</v>
      </c>
      <c r="U70" s="160"/>
      <c r="V70" s="160" t="str">
        <f>IF('Shooting Sports'!I42&lt;&gt;"", 'Shooting Sports'!I42,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EeNQVo7uNpsBBI5kHWB3LDnMFg32pKmhft49Y+eJtNJaejAqMeGOR3BuSFDrkmlEbGczh1SMTHwjZdNgrojFNQ==" saltValue="MW+NpZRlRo+cyKqUKArAKw=="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activeCell="AA10" sqref="AA10"/>
      <selection pane="topRight" activeCell="AA10" sqref="AA10"/>
      <selection pane="bottomLeft" activeCell="AA10" sqref="AA10"/>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6</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Bobcat!J13</f>
        <v/>
      </c>
      <c r="D4" s="373" t="str">
        <f>Achievements!E5</f>
        <v>(do 1-4 and one other)</v>
      </c>
      <c r="E4" s="31">
        <f>Achievements!$B6</f>
        <v>1</v>
      </c>
      <c r="F4" s="179" t="str">
        <f>Achievements!$C6</f>
        <v>Attend a pack or family campout</v>
      </c>
      <c r="G4" s="32" t="str">
        <f>IF(Achievements!J6&lt;&gt;"","A","")</f>
        <v/>
      </c>
      <c r="I4" s="366" t="str">
        <f>Electives!E6</f>
        <v>(do 1-4 and one of 5-7)</v>
      </c>
      <c r="J4" s="178">
        <f>Electives!B7</f>
        <v>1</v>
      </c>
      <c r="K4" s="36" t="str">
        <f>Electives!C7</f>
        <v>ID parts of a coin</v>
      </c>
      <c r="L4" s="31" t="str">
        <f>IF(Electives!J7&lt;&gt;"","E","")</f>
        <v/>
      </c>
      <c r="N4" s="378" t="str">
        <f>Electives!E74</f>
        <v>(do all, only one of 3)</v>
      </c>
      <c r="O4" s="178">
        <f>Electives!B75</f>
        <v>1</v>
      </c>
      <c r="P4" s="36" t="str">
        <f>Electives!C75</f>
        <v>Play a game of dinosaur knowledge</v>
      </c>
      <c r="Q4" s="31" t="str">
        <f>IF(Electives!J75&lt;&gt;"","E","")</f>
        <v/>
      </c>
      <c r="R4" s="221"/>
      <c r="S4" s="226">
        <f>'Cub Awards'!B6</f>
        <v>1</v>
      </c>
      <c r="T4" s="364" t="str">
        <f>'Cub Awards'!C6</f>
        <v>Create a checklist to keep home safe</v>
      </c>
      <c r="U4" s="364"/>
      <c r="V4" s="226" t="str">
        <f>IF('Cub Awards'!J6&lt;&gt;"", 'Cub Awards'!J6, "")</f>
        <v/>
      </c>
      <c r="W4" s="221"/>
      <c r="X4" s="227" t="str">
        <f>NOVA!B174</f>
        <v>1a</v>
      </c>
      <c r="Y4" s="227" t="str">
        <f>NOVA!C174</f>
        <v>Complete the Air of the Wolf adventure</v>
      </c>
      <c r="Z4" s="227"/>
      <c r="AA4" s="227" t="str">
        <f>IF(NOVA!J174&lt;&gt;"", NOVA!J174, "")</f>
        <v/>
      </c>
      <c r="AB4" s="221"/>
      <c r="AC4" s="227" t="str">
        <f>NOVA!B51</f>
        <v>1a</v>
      </c>
      <c r="AD4" s="227" t="str">
        <f>NOVA!C51</f>
        <v>Read or watch 1 hour of wildlife content</v>
      </c>
      <c r="AE4" s="227"/>
      <c r="AF4" s="227" t="str">
        <f>IF(NOVA!J51&lt;&gt;"", NOVA!J51, "")</f>
        <v/>
      </c>
      <c r="AG4" s="221"/>
      <c r="AH4" s="227" t="str">
        <f>NOVA!B115</f>
        <v>1a</v>
      </c>
      <c r="AI4" s="227" t="str">
        <f>NOVA!C115</f>
        <v>Read or watch 1 hour of tech content</v>
      </c>
      <c r="AJ4" s="227"/>
      <c r="AK4" s="227" t="str">
        <f>IF(NOVA!J115&lt;&gt;"", NOVA!J115,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IF(Achievements!J7&lt;&gt;"","A","")</f>
        <v/>
      </c>
      <c r="I5" s="367"/>
      <c r="J5" s="178">
        <f>Electives!B8</f>
        <v>2</v>
      </c>
      <c r="K5" s="36" t="str">
        <f>Electives!C8</f>
        <v>Find and tell about the mintmarks</v>
      </c>
      <c r="L5" s="31" t="str">
        <f>IF(Electives!J8&lt;&gt;"","E","")</f>
        <v/>
      </c>
      <c r="N5" s="378"/>
      <c r="O5" s="178">
        <f>Electives!B76</f>
        <v>2</v>
      </c>
      <c r="P5" s="36" t="str">
        <f>Electives!C76</f>
        <v>Create an imaginary dinosaur</v>
      </c>
      <c r="Q5" s="31" t="str">
        <f>IF(Electives!J76&lt;&gt;"","E","")</f>
        <v/>
      </c>
      <c r="R5" s="224"/>
      <c r="S5" s="226">
        <f>'Cub Awards'!B7</f>
        <v>2</v>
      </c>
      <c r="T5" s="364" t="str">
        <f>'Cub Awards'!C7</f>
        <v>Discuss emergency plan with family</v>
      </c>
      <c r="U5" s="364"/>
      <c r="V5" s="226" t="str">
        <f>IF('Cub Awards'!J7&lt;&gt;"", 'Cub Awards'!J7, "")</f>
        <v/>
      </c>
      <c r="W5" s="224"/>
      <c r="X5" s="227" t="str">
        <f>NOVA!B175</f>
        <v>1b</v>
      </c>
      <c r="Y5" s="227" t="str">
        <f>NOVA!C175</f>
        <v>Complete the Code of the Wolf adventure</v>
      </c>
      <c r="Z5" s="227"/>
      <c r="AA5" s="227" t="str">
        <f>IF(NOVA!J175&lt;&gt;"", NOVA!J175, "")</f>
        <v xml:space="preserve"> </v>
      </c>
      <c r="AB5" s="224"/>
      <c r="AC5" s="227" t="str">
        <f>NOVA!B52</f>
        <v>1b</v>
      </c>
      <c r="AD5" s="227" t="str">
        <f>NOVA!C52</f>
        <v>List at least two questions or ideas</v>
      </c>
      <c r="AE5" s="227"/>
      <c r="AF5" s="227" t="str">
        <f>IF(NOVA!J52&lt;&gt;"", NOVA!J52, "")</f>
        <v/>
      </c>
      <c r="AG5" s="224"/>
      <c r="AH5" s="227" t="str">
        <f>NOVA!B116</f>
        <v>1b</v>
      </c>
      <c r="AI5" s="227" t="str">
        <f>NOVA!C116</f>
        <v>List at least two questions or ideas</v>
      </c>
      <c r="AJ5" s="227"/>
      <c r="AK5" s="227" t="str">
        <f>IF(NOVA!J116&lt;&gt;"", NOVA!J116, "")</f>
        <v/>
      </c>
    </row>
    <row r="6" spans="1:37">
      <c r="A6" s="39" t="s">
        <v>271</v>
      </c>
      <c r="B6" s="48" t="str">
        <f>IF(COUNTIF(B11:B16,"C")&gt;0,COUNTIF(B11:B16,"C")," ")</f>
        <v xml:space="preserve"> </v>
      </c>
      <c r="D6" s="374"/>
      <c r="E6" s="31" t="str">
        <f>Achievements!$B8</f>
        <v>3a</v>
      </c>
      <c r="F6" s="179" t="str">
        <f>Achievements!$C8</f>
        <v>Recite Outdoor Code</v>
      </c>
      <c r="G6" s="32" t="str">
        <f>IF(Achievements!J8&lt;&gt;"","A","")</f>
        <v/>
      </c>
      <c r="I6" s="367"/>
      <c r="J6" s="178">
        <f>Electives!B9</f>
        <v>3</v>
      </c>
      <c r="K6" s="36" t="str">
        <f>Electives!C9</f>
        <v>Make a rubbing of a coin</v>
      </c>
      <c r="L6" s="31" t="str">
        <f>IF(Electives!J9&lt;&gt;"","E","")</f>
        <v/>
      </c>
      <c r="N6" s="378"/>
      <c r="O6" s="178" t="str">
        <f>Electives!B77</f>
        <v>3a</v>
      </c>
      <c r="P6" s="36" t="str">
        <f>Electives!C77</f>
        <v>Make a fossil cast</v>
      </c>
      <c r="Q6" s="31" t="str">
        <f>IF(Electives!J77&lt;&gt;"","E","")</f>
        <v/>
      </c>
      <c r="R6" s="228"/>
      <c r="S6" s="226">
        <f>'Cub Awards'!B8</f>
        <v>3</v>
      </c>
      <c r="T6" s="364" t="str">
        <f>'Cub Awards'!C8</f>
        <v>Create/plan/practice summoning help</v>
      </c>
      <c r="U6" s="364"/>
      <c r="V6" s="226" t="str">
        <f>IF('Cub Awards'!J8&lt;&gt;"", 'Cub Awards'!J8, "")</f>
        <v/>
      </c>
      <c r="W6" s="228"/>
      <c r="X6" s="227">
        <f>NOVA!B176</f>
        <v>2</v>
      </c>
      <c r="Y6" s="227" t="str">
        <f>NOVA!C176</f>
        <v>Complete Call of the Wild adventure</v>
      </c>
      <c r="Z6" s="227"/>
      <c r="AA6" s="227" t="str">
        <f>IF(NOVA!J176&lt;&gt;"", NOVA!J176, "")</f>
        <v/>
      </c>
      <c r="AB6" s="228"/>
      <c r="AC6" s="227" t="str">
        <f>NOVA!B53</f>
        <v>1c</v>
      </c>
      <c r="AD6" s="227" t="str">
        <f>NOVA!C53</f>
        <v>Discuss two with your counselor</v>
      </c>
      <c r="AE6" s="227"/>
      <c r="AF6" s="227" t="str">
        <f>IF(NOVA!J53&lt;&gt;"", NOVA!J53, "")</f>
        <v/>
      </c>
      <c r="AG6" s="228"/>
      <c r="AH6" s="227" t="str">
        <f>NOVA!B117</f>
        <v>1c</v>
      </c>
      <c r="AI6" s="227" t="str">
        <f>NOVA!C117</f>
        <v>Discuss two with your counselor</v>
      </c>
      <c r="AJ6" s="227"/>
      <c r="AK6" s="227" t="str">
        <f>IF(NOVA!J117&lt;&gt;"", NOVA!J117,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IF(Achievements!J9&lt;&gt;"","A","")</f>
        <v/>
      </c>
      <c r="I7" s="367"/>
      <c r="J7" s="178">
        <f>Electives!B10</f>
        <v>4</v>
      </c>
      <c r="K7" s="36" t="str">
        <f>Electives!C10</f>
        <v>Play a game with coin math</v>
      </c>
      <c r="L7" s="31" t="str">
        <f>IF(Electives!J10&lt;&gt;"","E","")</f>
        <v/>
      </c>
      <c r="N7" s="378"/>
      <c r="O7" s="178" t="str">
        <f>Electives!B78</f>
        <v>3b</v>
      </c>
      <c r="P7" s="36" t="str">
        <f>Electives!C78</f>
        <v>Make a dinosaur dig and dig in it</v>
      </c>
      <c r="Q7" s="31" t="str">
        <f>IF(Electives!J78&lt;&gt;"","E","")</f>
        <v/>
      </c>
      <c r="R7" s="228"/>
      <c r="S7" s="226">
        <f>'Cub Awards'!B9</f>
        <v>4</v>
      </c>
      <c r="T7" s="364" t="str">
        <f>'Cub Awards'!C9</f>
        <v>Learn basic first aid</v>
      </c>
      <c r="U7" s="364"/>
      <c r="V7" s="226" t="str">
        <f>IF('Cub Awards'!J9&lt;&gt;"", 'Cub Awards'!J9, "")</f>
        <v/>
      </c>
      <c r="W7" s="228"/>
      <c r="X7" s="227">
        <f>NOVA!B177</f>
        <v>3</v>
      </c>
      <c r="Y7" s="227" t="str">
        <f>NOVA!C177</f>
        <v>Discuss facts about Dr. Alvarez</v>
      </c>
      <c r="Z7" s="227"/>
      <c r="AA7" s="227" t="str">
        <f>IF(NOVA!J177&lt;&gt;"", NOVA!J177, "")</f>
        <v/>
      </c>
      <c r="AB7" s="228"/>
      <c r="AC7" s="227">
        <f>NOVA!B54</f>
        <v>2</v>
      </c>
      <c r="AD7" s="227" t="str">
        <f>NOVA!C54</f>
        <v>Complete an elective listed in comment</v>
      </c>
      <c r="AE7" s="227"/>
      <c r="AF7" s="227" t="str">
        <f>IF(NOVA!J54&lt;&gt;"", NOVA!J54, "")</f>
        <v/>
      </c>
      <c r="AG7" s="228"/>
      <c r="AH7" s="227">
        <f>NOVA!B118</f>
        <v>2</v>
      </c>
      <c r="AI7" s="227" t="str">
        <f>NOVA!C118</f>
        <v>Complete an elective listed in comment</v>
      </c>
      <c r="AJ7" s="227"/>
      <c r="AK7" s="227" t="str">
        <f>IF(NOVA!J118&lt;&gt;"", NOVA!J118, "")</f>
        <v/>
      </c>
    </row>
    <row r="8" spans="1:37">
      <c r="A8" s="47"/>
      <c r="B8" s="47"/>
      <c r="D8" s="374"/>
      <c r="E8" s="31" t="str">
        <f>Achievements!$B10</f>
        <v>3c</v>
      </c>
      <c r="F8" s="179" t="str">
        <f>Achievements!$C10</f>
        <v>List how you are careful with fire</v>
      </c>
      <c r="G8" s="32" t="str">
        <f>IF(Achievements!J10&lt;&gt;"","A","")</f>
        <v/>
      </c>
      <c r="I8" s="367"/>
      <c r="J8" s="178">
        <f>Electives!B11</f>
        <v>5</v>
      </c>
      <c r="K8" s="36" t="str">
        <f>Electives!C11</f>
        <v>Play a coin game</v>
      </c>
      <c r="L8" s="31" t="str">
        <f>IF(Electives!J11&lt;&gt;"","E","")</f>
        <v/>
      </c>
      <c r="N8" s="378"/>
      <c r="O8" s="178">
        <f>Electives!B79</f>
        <v>4</v>
      </c>
      <c r="P8" s="36" t="str">
        <f>Electives!C79</f>
        <v>Make an edible fossil</v>
      </c>
      <c r="Q8" s="31" t="str">
        <f>IF(Electives!J79&lt;&gt;"","E","")</f>
        <v/>
      </c>
      <c r="R8" s="228"/>
      <c r="S8" s="226">
        <f>'Cub Awards'!B10</f>
        <v>5</v>
      </c>
      <c r="T8" s="364" t="str">
        <f>'Cub Awards'!C10</f>
        <v>Join a safe kids program</v>
      </c>
      <c r="U8" s="364"/>
      <c r="V8" s="226" t="str">
        <f>IF('Cub Awards'!J10&lt;&gt;"", 'Cub Awards'!J10, "")</f>
        <v/>
      </c>
      <c r="W8" s="228"/>
      <c r="X8" s="227">
        <f>NOVA!B178</f>
        <v>4</v>
      </c>
      <c r="Y8" s="227" t="str">
        <f>NOVA!C178</f>
        <v>Research 3 famous STEM professionals</v>
      </c>
      <c r="Z8" s="227"/>
      <c r="AA8" s="227" t="str">
        <f>IF(NOVA!J178&lt;&gt;"", NOVA!J178, "")</f>
        <v/>
      </c>
      <c r="AB8" s="228"/>
      <c r="AC8" s="227" t="str">
        <f>NOVA!B55</f>
        <v>3a</v>
      </c>
      <c r="AD8" s="227" t="str">
        <f>NOVA!C55</f>
        <v>Explore what is wildlife</v>
      </c>
      <c r="AE8" s="227"/>
      <c r="AF8" s="227" t="str">
        <f>IF(NOVA!J55&lt;&gt;"", NOVA!J55, "")</f>
        <v/>
      </c>
      <c r="AG8" s="228"/>
      <c r="AH8" s="227" t="str">
        <f>NOVA!B119</f>
        <v>3a</v>
      </c>
      <c r="AI8" s="227" t="str">
        <f>NOVA!C119</f>
        <v>Look up definition of Technology</v>
      </c>
      <c r="AJ8" s="227"/>
      <c r="AK8" s="227" t="str">
        <f>IF(NOVA!J119&lt;&gt;"", NOVA!J119, "")</f>
        <v/>
      </c>
    </row>
    <row r="9" spans="1:37">
      <c r="A9" s="4"/>
      <c r="B9" s="4"/>
      <c r="D9" s="374"/>
      <c r="E9" s="31" t="str">
        <f>Achievements!$B11</f>
        <v>4a</v>
      </c>
      <c r="F9" s="179" t="str">
        <f>Achievements!$C11</f>
        <v>Show what to do during natural disaster</v>
      </c>
      <c r="G9" s="32" t="str">
        <f>IF(Achievements!J11&lt;&gt;"","A","")</f>
        <v/>
      </c>
      <c r="I9" s="367"/>
      <c r="J9" s="178">
        <f>Electives!B12</f>
        <v>6</v>
      </c>
      <c r="K9" s="36" t="str">
        <f>Electives!C12</f>
        <v>Create a balance scale</v>
      </c>
      <c r="L9" s="31" t="str">
        <f>IF(Electives!J12&lt;&gt;"","E","")</f>
        <v/>
      </c>
      <c r="O9" s="174" t="str">
        <f>Electives!B81</f>
        <v>Finding Your Way</v>
      </c>
      <c r="P9" s="29"/>
      <c r="R9" s="228"/>
      <c r="S9" s="226">
        <f>'Cub Awards'!B11</f>
        <v>6</v>
      </c>
      <c r="T9" s="364" t="str">
        <f>'Cub Awards'!C11</f>
        <v>Tell about what you learned</v>
      </c>
      <c r="U9" s="364"/>
      <c r="V9" s="226" t="str">
        <f>IF('Cub Awards'!J11&lt;&gt;"", 'Cub Awards'!J11, "")</f>
        <v/>
      </c>
      <c r="W9" s="228"/>
      <c r="X9" s="227">
        <f>NOVA!B179</f>
        <v>5</v>
      </c>
      <c r="Y9" s="227" t="str">
        <f>NOVA!C179</f>
        <v>Discuss importance of STEM education</v>
      </c>
      <c r="Z9" s="227"/>
      <c r="AA9" s="227" t="str">
        <f>IF(NOVA!J179&lt;&gt;"", NOVA!J179, "")</f>
        <v/>
      </c>
      <c r="AB9" s="228"/>
      <c r="AC9" s="227" t="str">
        <f>NOVA!B56</f>
        <v>3b</v>
      </c>
      <c r="AD9" s="227" t="str">
        <f>NOVA!C56</f>
        <v>Explain relationships within food chain</v>
      </c>
      <c r="AE9" s="227"/>
      <c r="AF9" s="227" t="str">
        <f>IF(NOVA!J56&lt;&gt;"", NOVA!J56, "")</f>
        <v/>
      </c>
      <c r="AG9" s="228"/>
      <c r="AH9" s="227" t="str">
        <f>NOVA!B120</f>
        <v>3b1</v>
      </c>
      <c r="AI9" s="227" t="str">
        <f>NOVA!C120</f>
        <v>How is tech used in communication</v>
      </c>
      <c r="AJ9" s="227"/>
      <c r="AK9" s="227" t="str">
        <f>IF(NOVA!J120&lt;&gt;"", NOVA!J120, "")</f>
        <v/>
      </c>
    </row>
    <row r="10" spans="1:37" ht="12.75" customHeight="1">
      <c r="A10" s="1" t="s">
        <v>24</v>
      </c>
      <c r="D10" s="374"/>
      <c r="E10" s="31" t="str">
        <f>Achievements!$B12</f>
        <v>4b</v>
      </c>
      <c r="F10" s="179" t="str">
        <f>Achievements!$C12</f>
        <v>Show what to do to prevent spreading germs</v>
      </c>
      <c r="G10" s="32" t="str">
        <f>IF(Achievements!J12&lt;&gt;"","A","")</f>
        <v/>
      </c>
      <c r="I10" s="368"/>
      <c r="J10" s="178">
        <f>Electives!B13</f>
        <v>7</v>
      </c>
      <c r="K10" s="36" t="str">
        <f>Electives!C13</f>
        <v>Do a coin weight investigation</v>
      </c>
      <c r="L10" s="31" t="str">
        <f>IF(Electives!J13&lt;&gt;"","E","")</f>
        <v/>
      </c>
      <c r="N10" s="378" t="str">
        <f>Electives!E81</f>
        <v>(do all)</v>
      </c>
      <c r="O10" s="178" t="str">
        <f>Electives!B82</f>
        <v>1a</v>
      </c>
      <c r="P10" s="36" t="str">
        <f>Electives!C82</f>
        <v>Locate your home on a map</v>
      </c>
      <c r="Q10" s="31" t="str">
        <f>IF(Electives!J82&lt;&gt;"","E","")</f>
        <v/>
      </c>
      <c r="R10" s="224"/>
      <c r="S10" s="229"/>
      <c r="T10" s="324" t="str">
        <f>'Cub Awards'!C13</f>
        <v>Outdoor Activity Award</v>
      </c>
      <c r="U10" s="324"/>
      <c r="V10" s="229"/>
      <c r="W10" s="224"/>
      <c r="X10" s="227">
        <f>NOVA!B180</f>
        <v>6</v>
      </c>
      <c r="Y10" s="227" t="str">
        <f>NOVA!C180</f>
        <v>Participate in a science project</v>
      </c>
      <c r="Z10" s="227"/>
      <c r="AA10" s="227" t="str">
        <f>IF(NOVA!J180&lt;&gt;"", NOVA!J180, "")</f>
        <v/>
      </c>
      <c r="AB10" s="224"/>
      <c r="AC10" s="227" t="str">
        <f>NOVA!B57</f>
        <v>3c</v>
      </c>
      <c r="AD10" s="227" t="str">
        <f>NOVA!C57</f>
        <v>Explain your favorite plant / wildlife</v>
      </c>
      <c r="AE10" s="227"/>
      <c r="AF10" s="227" t="str">
        <f>IF(NOVA!J57&lt;&gt;"", NOVA!J57, "")</f>
        <v/>
      </c>
      <c r="AG10" s="224"/>
      <c r="AH10" s="227" t="str">
        <f>NOVA!B121</f>
        <v>3b2</v>
      </c>
      <c r="AI10" s="227" t="str">
        <f>NOVA!C121</f>
        <v>How is tech used in business</v>
      </c>
      <c r="AJ10" s="227"/>
      <c r="AK10" s="227" t="str">
        <f>IF(NOVA!J121&lt;&gt;"", NOVA!J121, "")</f>
        <v/>
      </c>
    </row>
    <row r="11" spans="1:37" ht="13.2" customHeight="1">
      <c r="A11" s="40" t="str">
        <f>Achievements!B5</f>
        <v>Call of the Wild</v>
      </c>
      <c r="B11" s="49" t="str">
        <f>Achievements!J15</f>
        <v/>
      </c>
      <c r="D11" s="374"/>
      <c r="E11" s="31">
        <f>Achievements!$B13</f>
        <v>5</v>
      </c>
      <c r="F11" s="179" t="str">
        <f>Achievements!$C13</f>
        <v>Tie an overhand and square knots</v>
      </c>
      <c r="G11" s="32" t="str">
        <f>IF(Achievements!J13&lt;&gt;"","A","")</f>
        <v/>
      </c>
      <c r="J11" s="174" t="str">
        <f>Electives!B15</f>
        <v>Air of the Wolf</v>
      </c>
      <c r="K11" s="1"/>
      <c r="N11" s="378"/>
      <c r="O11" s="178" t="str">
        <f>Electives!B83</f>
        <v>1b</v>
      </c>
      <c r="P11" s="36" t="str">
        <f>Electives!C83</f>
        <v>Draw a map</v>
      </c>
      <c r="Q11" s="31" t="str">
        <f>IF(Electives!J83&lt;&gt;"","E","")</f>
        <v/>
      </c>
      <c r="R11" s="224"/>
      <c r="S11" s="226">
        <f>'Cub Awards'!B14</f>
        <v>1</v>
      </c>
      <c r="T11" s="364" t="str">
        <f>'Cub Awards'!C14</f>
        <v>Attend either summer Day or Resident camp</v>
      </c>
      <c r="U11" s="364"/>
      <c r="V11" s="226" t="str">
        <f>IF('Cub Awards'!J14&lt;&gt;"", 'Cub Awards'!J14, "")</f>
        <v/>
      </c>
      <c r="W11" s="224"/>
      <c r="X11" s="227">
        <f>NOVA!B181</f>
        <v>7</v>
      </c>
      <c r="Y11" s="227" t="str">
        <f>NOVA!C181</f>
        <v>Do ONE</v>
      </c>
      <c r="Z11" s="227"/>
      <c r="AA11" s="227" t="str">
        <f>IF(NOVA!J181&lt;&gt;"", NOVA!J181, "")</f>
        <v/>
      </c>
      <c r="AB11" s="224"/>
      <c r="AC11" s="227" t="str">
        <f>NOVA!B58</f>
        <v>3d</v>
      </c>
      <c r="AD11" s="227" t="str">
        <f>NOVA!C58</f>
        <v>Discuss what you've learned</v>
      </c>
      <c r="AE11" s="227"/>
      <c r="AF11" s="227" t="str">
        <f>IF(NOVA!J58&lt;&gt;"", NOVA!J58, "")</f>
        <v/>
      </c>
      <c r="AG11" s="224"/>
      <c r="AH11" s="227" t="str">
        <f>NOVA!B122</f>
        <v>3b3</v>
      </c>
      <c r="AI11" s="227" t="str">
        <f>NOVA!C122</f>
        <v>How is tech used in construction</v>
      </c>
      <c r="AJ11" s="227"/>
      <c r="AK11" s="227" t="str">
        <f>IF(NOVA!J122&lt;&gt;"", NOVA!J122, "")</f>
        <v/>
      </c>
    </row>
    <row r="12" spans="1:37" ht="13.2" customHeight="1">
      <c r="A12" s="41" t="str">
        <f>Achievements!B16</f>
        <v>Council Fire</v>
      </c>
      <c r="B12" s="49" t="str">
        <f>Achievements!J24</f>
        <v/>
      </c>
      <c r="D12" s="374"/>
      <c r="E12" s="31">
        <f>Achievements!$B14</f>
        <v>6</v>
      </c>
      <c r="F12" s="179" t="str">
        <f>Achievements!$C14</f>
        <v>Identify four types of animals</v>
      </c>
      <c r="G12" s="32" t="str">
        <f>IF(Achievements!J14&lt;&gt;"","A","")</f>
        <v/>
      </c>
      <c r="I12" s="378" t="str">
        <f>Electives!E15</f>
        <v>(do two of 1 and two of 2)</v>
      </c>
      <c r="J12" s="178" t="str">
        <f>Electives!B16</f>
        <v>1a</v>
      </c>
      <c r="K12" s="178" t="str">
        <f>Electives!C16</f>
        <v>Fly and modify a paper airplane</v>
      </c>
      <c r="L12" s="31" t="str">
        <f>IF(Electives!J16&lt;&gt;"","E","")</f>
        <v/>
      </c>
      <c r="N12" s="378"/>
      <c r="O12" s="178" t="str">
        <f>Electives!B84</f>
        <v>2a</v>
      </c>
      <c r="P12" s="36" t="str">
        <f>Electives!C84</f>
        <v>Identify a compass rose</v>
      </c>
      <c r="Q12" s="31" t="str">
        <f>IF(Electives!J84&lt;&gt;"","E","")</f>
        <v/>
      </c>
      <c r="R12" s="221"/>
      <c r="S12" s="226">
        <f>'Cub Awards'!B15</f>
        <v>2</v>
      </c>
      <c r="T12" s="364" t="str">
        <f>'Cub Awards'!C15</f>
        <v>Complete Paws on the Path</v>
      </c>
      <c r="U12" s="364"/>
      <c r="V12" s="226" t="str">
        <f>IF('Cub Awards'!J15&lt;&gt;"", 'Cub Awards'!J15, "")</f>
        <v xml:space="preserve"> </v>
      </c>
      <c r="W12" s="221"/>
      <c r="X12" s="227" t="str">
        <f>NOVA!B182</f>
        <v>7a</v>
      </c>
      <c r="Y12" s="227" t="str">
        <f>NOVA!C182</f>
        <v>Visit with someone in a STEM career</v>
      </c>
      <c r="Z12" s="227"/>
      <c r="AA12" s="227" t="str">
        <f>IF(NOVA!J182&lt;&gt;"", NOVA!J182, "")</f>
        <v/>
      </c>
      <c r="AB12" s="221"/>
      <c r="AC12" s="227">
        <f>NOVA!B59</f>
        <v>4</v>
      </c>
      <c r="AD12" s="227" t="str">
        <f>NOVA!C59</f>
        <v>Do TWO from A-F</v>
      </c>
      <c r="AE12" s="227"/>
      <c r="AF12" s="227" t="str">
        <f>IF(NOVA!J59&lt;&gt;"", NOVA!J59, "")</f>
        <v/>
      </c>
      <c r="AG12" s="221"/>
      <c r="AH12" s="227" t="str">
        <f>NOVA!B123</f>
        <v>3b4</v>
      </c>
      <c r="AI12" s="227" t="str">
        <f>NOVA!C123</f>
        <v>How is tech used in sports</v>
      </c>
      <c r="AJ12" s="227"/>
      <c r="AK12" s="227" t="str">
        <f>IF(NOVA!J123&lt;&gt;"", NOVA!J123, "")</f>
        <v/>
      </c>
    </row>
    <row r="13" spans="1:37">
      <c r="A13" s="41" t="str">
        <f>Achievements!B25</f>
        <v>Duty to God Footsteps</v>
      </c>
      <c r="B13" s="49" t="str">
        <f>Achievements!J32</f>
        <v/>
      </c>
      <c r="D13" s="379" t="str">
        <f>Achievements!$B16</f>
        <v>Council Fire</v>
      </c>
      <c r="E13" s="379"/>
      <c r="F13" s="379"/>
      <c r="G13" s="379"/>
      <c r="I13" s="378"/>
      <c r="J13" s="178" t="str">
        <f>Electives!B17</f>
        <v>1b</v>
      </c>
      <c r="K13" s="178" t="str">
        <f>Electives!C17</f>
        <v>Make a balloon powered sled</v>
      </c>
      <c r="L13" s="31" t="str">
        <f>IF(Electives!J17&lt;&gt;"","E","")</f>
        <v/>
      </c>
      <c r="N13" s="378"/>
      <c r="O13" s="178" t="str">
        <f>Electives!B85</f>
        <v>2b</v>
      </c>
      <c r="P13" s="36" t="str">
        <f>Electives!C85</f>
        <v>Use a compass to find north</v>
      </c>
      <c r="Q13" s="31" t="str">
        <f>IF(Electives!J85&lt;&gt;"","E","")</f>
        <v/>
      </c>
      <c r="R13" s="221"/>
      <c r="S13" s="226">
        <f>'Cub Awards'!B16</f>
        <v>3</v>
      </c>
      <c r="T13" s="364" t="str">
        <f>'Cub Awards'!C16</f>
        <v>do five</v>
      </c>
      <c r="U13" s="364"/>
      <c r="V13" s="226" t="str">
        <f>IF('Cub Awards'!J16&lt;&gt;"", 'Cub Awards'!J16, "")</f>
        <v/>
      </c>
      <c r="W13" s="221"/>
      <c r="X13" s="227" t="str">
        <f>NOVA!B183</f>
        <v>7b</v>
      </c>
      <c r="Y13" s="227" t="str">
        <f>NOVA!C183</f>
        <v>Learn about a career dependent on STEM</v>
      </c>
      <c r="Z13" s="227"/>
      <c r="AA13" s="227" t="str">
        <f>IF(NOVA!J183&lt;&gt;"", NOVA!J183, "")</f>
        <v/>
      </c>
      <c r="AB13" s="221"/>
      <c r="AC13" s="227" t="str">
        <f>NOVA!B60</f>
        <v>4a1</v>
      </c>
      <c r="AD13" s="227" t="str">
        <f>NOVA!C60</f>
        <v xml:space="preserve">Catalog 3-5 endangered plants/animals </v>
      </c>
      <c r="AE13" s="227"/>
      <c r="AF13" s="227" t="str">
        <f>IF(NOVA!J60&lt;&gt;"", NOVA!J60, "")</f>
        <v/>
      </c>
      <c r="AG13" s="221"/>
      <c r="AH13" s="227" t="str">
        <f>NOVA!B124</f>
        <v>3b5</v>
      </c>
      <c r="AI13" s="227" t="str">
        <f>NOVA!C124</f>
        <v>How is tech used in entertainment</v>
      </c>
      <c r="AJ13" s="227"/>
      <c r="AK13" s="227" t="str">
        <f>IF(NOVA!J124&lt;&gt;"", NOVA!J124, "")</f>
        <v/>
      </c>
    </row>
    <row r="14" spans="1:37" ht="12.75" customHeight="1">
      <c r="A14" s="41" t="str">
        <f>Achievements!B33</f>
        <v>Howling at the Moon</v>
      </c>
      <c r="B14" s="49" t="str">
        <f>Achievements!J38</f>
        <v xml:space="preserve"> </v>
      </c>
      <c r="D14" s="373" t="str">
        <f>Achievements!E16</f>
        <v>(do 1-2 and one of 3-7)</v>
      </c>
      <c r="E14" s="31">
        <f>Achievements!$B17</f>
        <v>1</v>
      </c>
      <c r="F14" s="179" t="str">
        <f>Achievements!$C17</f>
        <v>Participate in a flag ceremony</v>
      </c>
      <c r="G14" s="32" t="str">
        <f>IF(Achievements!J17&lt;&gt;"","A","")</f>
        <v/>
      </c>
      <c r="I14" s="378"/>
      <c r="J14" s="178" t="str">
        <f>Electives!B18</f>
        <v>1c</v>
      </c>
      <c r="K14" s="178" t="str">
        <f>Electives!C18</f>
        <v>Bounce an underinflated ball</v>
      </c>
      <c r="L14" s="31" t="str">
        <f>IF(Electives!J18&lt;&gt;"","E","")</f>
        <v/>
      </c>
      <c r="N14" s="378"/>
      <c r="O14" s="178">
        <f>Electives!B86</f>
        <v>3</v>
      </c>
      <c r="P14" s="36" t="str">
        <f>Electives!C86</f>
        <v>Use a compass on a scavenger hunt</v>
      </c>
      <c r="Q14" s="31" t="str">
        <f>IF(Electives!J86&lt;&gt;"","E","")</f>
        <v/>
      </c>
      <c r="R14" s="228"/>
      <c r="S14" s="226" t="str">
        <f>'Cub Awards'!B17</f>
        <v>a</v>
      </c>
      <c r="T14" s="364" t="str">
        <f>'Cub Awards'!C17</f>
        <v>Participate in nature hike</v>
      </c>
      <c r="U14" s="364"/>
      <c r="V14" s="226" t="str">
        <f>IF('Cub Awards'!J17&lt;&gt;"", 'Cub Awards'!J17, "")</f>
        <v/>
      </c>
      <c r="W14" s="228"/>
      <c r="X14" s="227">
        <f>NOVA!B184</f>
        <v>8</v>
      </c>
      <c r="Y14" s="227" t="str">
        <f>NOVA!C184</f>
        <v>Discuss scientific method</v>
      </c>
      <c r="Z14" s="227"/>
      <c r="AA14" s="227" t="str">
        <f>IF(NOVA!J184&lt;&gt;"", NOVA!J184, "")</f>
        <v/>
      </c>
      <c r="AB14" s="228"/>
      <c r="AC14" s="227" t="str">
        <f>NOVA!B61</f>
        <v>4a2</v>
      </c>
      <c r="AD14" s="227" t="str">
        <f>NOVA!C61</f>
        <v>Display 10 locally threatened species</v>
      </c>
      <c r="AE14" s="227"/>
      <c r="AF14" s="227" t="str">
        <f>IF(NOVA!J61&lt;&gt;"", NOVA!J61, "")</f>
        <v/>
      </c>
      <c r="AG14" s="228"/>
      <c r="AH14" s="227" t="str">
        <f>NOVA!B125</f>
        <v>3c</v>
      </c>
      <c r="AI14" s="227" t="str">
        <f>NOVA!C125</f>
        <v>Discuss your findings with counselor</v>
      </c>
      <c r="AJ14" s="227"/>
      <c r="AK14" s="227" t="str">
        <f>IF(NOVA!J125&lt;&gt;"", NOVA!J125, "")</f>
        <v/>
      </c>
    </row>
    <row r="15" spans="1:37">
      <c r="A15" s="41" t="str">
        <f>Achievements!B39</f>
        <v>Paws on the Path</v>
      </c>
      <c r="B15" s="49" t="str">
        <f>Achievements!J47</f>
        <v xml:space="preserve"> </v>
      </c>
      <c r="D15" s="374"/>
      <c r="E15" s="31">
        <f>Achievements!$B18</f>
        <v>2</v>
      </c>
      <c r="F15" s="179" t="str">
        <f>Achievements!$C18</f>
        <v>Work on a service project</v>
      </c>
      <c r="G15" s="32" t="str">
        <f>IF(Achievements!J18&lt;&gt;"","A","")</f>
        <v/>
      </c>
      <c r="I15" s="378"/>
      <c r="J15" s="178" t="str">
        <f>Electives!B19</f>
        <v>1d</v>
      </c>
      <c r="K15" s="178" t="str">
        <f>Electives!C19</f>
        <v>Roll an underinflated ball or tire</v>
      </c>
      <c r="L15" s="31" t="str">
        <f>IF(Electives!J19&lt;&gt;"","E","")</f>
        <v/>
      </c>
      <c r="N15" s="378"/>
      <c r="O15" s="178">
        <f>Electives!B87</f>
        <v>4</v>
      </c>
      <c r="P15" s="36" t="str">
        <f>Electives!C87</f>
        <v>Go on a hike with a map and compass</v>
      </c>
      <c r="Q15" s="31" t="str">
        <f>IF(Electives!J87&lt;&gt;"","E","")</f>
        <v/>
      </c>
      <c r="R15" s="224"/>
      <c r="S15" s="226" t="str">
        <f>'Cub Awards'!B18</f>
        <v>b</v>
      </c>
      <c r="T15" s="364" t="str">
        <f>'Cub Awards'!C18</f>
        <v>Participate in outdoor activity</v>
      </c>
      <c r="U15" s="364"/>
      <c r="V15" s="226" t="str">
        <f>IF('Cub Awards'!J18&lt;&gt;"", 'Cub Awards'!J18, "")</f>
        <v/>
      </c>
      <c r="W15" s="224"/>
      <c r="X15" s="227">
        <f>NOVA!B185</f>
        <v>9</v>
      </c>
      <c r="Y15" s="227" t="str">
        <f>NOVA!C185</f>
        <v>Participate in a STEM activity with den</v>
      </c>
      <c r="Z15" s="227"/>
      <c r="AA15" s="227" t="str">
        <f>IF(NOVA!J185&lt;&gt;"", NOVA!J185, "")</f>
        <v/>
      </c>
      <c r="AB15" s="224"/>
      <c r="AC15" s="227" t="str">
        <f>NOVA!B62</f>
        <v>4a3</v>
      </c>
      <c r="AD15" s="227" t="str">
        <f>NOVA!C62</f>
        <v>Discuss threatened v. endangered v. extinct</v>
      </c>
      <c r="AE15" s="227"/>
      <c r="AF15" s="227" t="str">
        <f>IF(NOVA!J62&lt;&gt;"", NOVA!J62, "")</f>
        <v/>
      </c>
      <c r="AG15" s="224"/>
      <c r="AH15" s="227">
        <f>NOVA!B126</f>
        <v>4</v>
      </c>
      <c r="AI15" s="227" t="str">
        <f>NOVA!C126</f>
        <v>Visit a place where tech is used</v>
      </c>
      <c r="AJ15" s="227"/>
      <c r="AK15" s="227" t="str">
        <f>IF(NOVA!J126&lt;&gt;"", NOVA!J126, "")</f>
        <v/>
      </c>
    </row>
    <row r="16" spans="1:37" ht="13.2" customHeight="1">
      <c r="A16" s="42" t="str">
        <f>Achievements!B48</f>
        <v>Running with the Pack</v>
      </c>
      <c r="B16" s="49" t="str">
        <f>Achievements!J55</f>
        <v xml:space="preserve"> </v>
      </c>
      <c r="D16" s="374"/>
      <c r="E16" s="31">
        <f>Achievements!$B19</f>
        <v>3</v>
      </c>
      <c r="F16" s="179" t="str">
        <f>Achievements!$C19</f>
        <v>Talk to a PD officer / FD member, etc</v>
      </c>
      <c r="G16" s="32" t="str">
        <f>IF(Achievements!J19&lt;&gt;"","A","")</f>
        <v/>
      </c>
      <c r="I16" s="378"/>
      <c r="J16" s="178" t="str">
        <f>Electives!B20</f>
        <v>2a</v>
      </c>
      <c r="K16" s="178" t="str">
        <f>Electives!C20</f>
        <v>Record the sounds you hear outside</v>
      </c>
      <c r="L16" s="31" t="str">
        <f>IF(Electives!J20&lt;&gt;"","E","")</f>
        <v/>
      </c>
      <c r="O16" s="174" t="str">
        <f>Electives!B89</f>
        <v>Germs Alive!</v>
      </c>
      <c r="P16" s="29"/>
      <c r="R16" s="224"/>
      <c r="S16" s="226" t="str">
        <f>'Cub Awards'!B19</f>
        <v>c</v>
      </c>
      <c r="T16" s="364" t="str">
        <f>'Cub Awards'!C19</f>
        <v>Explain the buddy system</v>
      </c>
      <c r="U16" s="364"/>
      <c r="V16" s="226" t="str">
        <f>IF('Cub Awards'!J19&lt;&gt;"", 'Cub Awards'!J19, "")</f>
        <v/>
      </c>
      <c r="W16" s="224"/>
      <c r="X16" s="227">
        <f>NOVA!B186</f>
        <v>10</v>
      </c>
      <c r="Y16" s="227" t="str">
        <f>NOVA!C186</f>
        <v>Submit Supernova application</v>
      </c>
      <c r="Z16" s="227"/>
      <c r="AA16" s="227" t="str">
        <f>IF(NOVA!J186&lt;&gt;"", NOVA!J186, "")</f>
        <v/>
      </c>
      <c r="AB16" s="224"/>
      <c r="AC16" s="227" t="str">
        <f>NOVA!B63</f>
        <v>4b1</v>
      </c>
      <c r="AD16" s="227" t="str">
        <f>NOVA!C63</f>
        <v>Catalog 5 locally invasive animals</v>
      </c>
      <c r="AE16" s="227"/>
      <c r="AF16" s="227" t="str">
        <f>IF(NOVA!J63&lt;&gt;"", NOVA!J63, "")</f>
        <v/>
      </c>
      <c r="AG16" s="224"/>
      <c r="AH16" s="227" t="str">
        <f>NOVA!B127</f>
        <v>4a1</v>
      </c>
      <c r="AI16" s="227" t="str">
        <f>NOVA!C127</f>
        <v>Talk with someone about tech used</v>
      </c>
      <c r="AJ16" s="227"/>
      <c r="AK16" s="227" t="str">
        <f>IF(NOVA!J127&lt;&gt;"", NOVA!J127, "")</f>
        <v/>
      </c>
    </row>
    <row r="17" spans="1:37">
      <c r="D17" s="374"/>
      <c r="E17" s="31">
        <f>Achievements!$B20</f>
        <v>4</v>
      </c>
      <c r="F17" s="179" t="str">
        <f>Achievements!$C20</f>
        <v>Show how your community has changed</v>
      </c>
      <c r="G17" s="32" t="str">
        <f>IF(Achievements!J20&lt;&gt;"","A","")</f>
        <v/>
      </c>
      <c r="I17" s="378"/>
      <c r="J17" s="178" t="str">
        <f>Electives!B21</f>
        <v>2b</v>
      </c>
      <c r="K17" s="178" t="str">
        <f>Electives!C21</f>
        <v>Create a wind instrument and play it</v>
      </c>
      <c r="L17" s="31" t="str">
        <f>IF(Electives!J21&lt;&gt;"","E","")</f>
        <v/>
      </c>
      <c r="N17" s="366" t="str">
        <f>Electives!E89</f>
        <v>(do five)</v>
      </c>
      <c r="O17" s="178">
        <f>Electives!B90</f>
        <v>1</v>
      </c>
      <c r="P17" s="36" t="str">
        <f>Electives!C90</f>
        <v>Wash your hands and sing the "Germ Song"</v>
      </c>
      <c r="Q17" s="31" t="str">
        <f>IF(Electives!J90&lt;&gt;"","E","")</f>
        <v/>
      </c>
      <c r="R17" s="230"/>
      <c r="S17" s="226" t="str">
        <f>'Cub Awards'!B20</f>
        <v>d</v>
      </c>
      <c r="T17" s="364" t="str">
        <f>'Cub Awards'!C20</f>
        <v>Attend a pack overnighter</v>
      </c>
      <c r="U17" s="364"/>
      <c r="V17" s="226" t="str">
        <f>IF('Cub Awards'!J20&lt;&gt;"", 'Cub Awards'!J20, "")</f>
        <v/>
      </c>
      <c r="W17" s="230"/>
      <c r="X17" s="222"/>
      <c r="Y17" s="104" t="str">
        <f>NOVA!C5</f>
        <v>NOVA Science: Science Everywhere</v>
      </c>
      <c r="Z17" s="104"/>
      <c r="AA17" s="81"/>
      <c r="AB17" s="230"/>
      <c r="AC17" s="227" t="str">
        <f>NOVA!B64</f>
        <v>4b2</v>
      </c>
      <c r="AD17" s="227" t="str">
        <f>NOVA!C64</f>
        <v>Design display about invasive species</v>
      </c>
      <c r="AE17" s="227"/>
      <c r="AF17" s="227" t="str">
        <f>IF(NOVA!J64&lt;&gt;"", NOVA!J64, "")</f>
        <v/>
      </c>
      <c r="AG17" s="230"/>
      <c r="AH17" s="227" t="str">
        <f>NOVA!B128</f>
        <v>4a2</v>
      </c>
      <c r="AI17" s="227" t="str">
        <f>NOVA!C128</f>
        <v>Ask expert why the tech is used</v>
      </c>
      <c r="AJ17" s="227"/>
      <c r="AK17" s="227" t="str">
        <f>IF(NOVA!J128&lt;&gt;"", NOVA!J128, "")</f>
        <v/>
      </c>
    </row>
    <row r="18" spans="1:37">
      <c r="D18" s="374"/>
      <c r="E18" s="31">
        <f>Achievements!$B21</f>
        <v>5</v>
      </c>
      <c r="F18" s="179" t="str">
        <f>Achievements!$C21</f>
        <v>Present a solution to a community issue</v>
      </c>
      <c r="G18" s="32" t="str">
        <f>IF(Achievements!J21&lt;&gt;"","A","")</f>
        <v/>
      </c>
      <c r="I18" s="378"/>
      <c r="J18" s="178" t="str">
        <f>Electives!B22</f>
        <v>2c</v>
      </c>
      <c r="K18" s="178" t="str">
        <f>Electives!C22</f>
        <v>Investigate how speed affects sound</v>
      </c>
      <c r="L18" s="31" t="str">
        <f>IF(Electives!J22&lt;&gt;"","E","")</f>
        <v/>
      </c>
      <c r="N18" s="371"/>
      <c r="O18" s="178">
        <f>Electives!B91</f>
        <v>2</v>
      </c>
      <c r="P18" s="36" t="str">
        <f>Electives!C91</f>
        <v>Play germ Magnet</v>
      </c>
      <c r="Q18" s="31" t="str">
        <f>IF(Electives!J91&lt;&gt;"","E","")</f>
        <v/>
      </c>
      <c r="R18" s="230"/>
      <c r="S18" s="226" t="str">
        <f>'Cub Awards'!B21</f>
        <v>e</v>
      </c>
      <c r="T18" s="364" t="str">
        <f>'Cub Awards'!C21</f>
        <v>Complete an oudoor service project</v>
      </c>
      <c r="U18" s="364"/>
      <c r="V18" s="226" t="str">
        <f>IF('Cub Awards'!J21&lt;&gt;"", 'Cub Awards'!J21, "")</f>
        <v/>
      </c>
      <c r="W18" s="230"/>
      <c r="X18" s="227" t="str">
        <f>NOVA!B6</f>
        <v>1a</v>
      </c>
      <c r="Y18" s="227" t="str">
        <f>NOVA!C6</f>
        <v>Read or watch 1 hour of science content</v>
      </c>
      <c r="Z18" s="227"/>
      <c r="AA18" s="227" t="str">
        <f>IF(NOVA!J6&lt;&gt;"", NOVA!J6, "")</f>
        <v/>
      </c>
      <c r="AB18" s="230"/>
      <c r="AC18" s="227" t="str">
        <f>NOVA!B65</f>
        <v>4b3</v>
      </c>
      <c r="AD18" s="227" t="str">
        <f>NOVA!C65</f>
        <v>Discuss invasive species</v>
      </c>
      <c r="AE18" s="227"/>
      <c r="AF18" s="227" t="str">
        <f>IF(NOVA!J65&lt;&gt;"", NOVA!J65, "")</f>
        <v/>
      </c>
      <c r="AG18" s="230"/>
      <c r="AH18" s="227" t="str">
        <f>NOVA!B129</f>
        <v>4b</v>
      </c>
      <c r="AI18" s="227" t="str">
        <f>NOVA!C129</f>
        <v>Discuss with counselor your visit</v>
      </c>
      <c r="AJ18" s="227"/>
      <c r="AK18" s="227" t="str">
        <f>IF(NOVA!J129&lt;&gt;"", NOVA!J129, "")</f>
        <v/>
      </c>
    </row>
    <row r="19" spans="1:37">
      <c r="A19" s="44" t="s">
        <v>23</v>
      </c>
      <c r="B19" s="3"/>
      <c r="D19" s="374"/>
      <c r="E19" s="31">
        <f>Achievements!$B22</f>
        <v>6</v>
      </c>
      <c r="F19" s="179" t="str">
        <f>Achievements!$C22</f>
        <v>Make and follow a den duty chart</v>
      </c>
      <c r="G19" s="32" t="str">
        <f>IF(Achievements!J22&lt;&gt;"","A","")</f>
        <v/>
      </c>
      <c r="I19" s="378"/>
      <c r="J19" s="178" t="str">
        <f>Electives!B23</f>
        <v>2d</v>
      </c>
      <c r="K19" s="178" t="str">
        <f>Electives!C23</f>
        <v>Make and fly a kite</v>
      </c>
      <c r="L19" s="31" t="str">
        <f>IF(Electives!J23&lt;&gt;"","E","")</f>
        <v/>
      </c>
      <c r="N19" s="371"/>
      <c r="O19" s="178">
        <f>Electives!B92</f>
        <v>3</v>
      </c>
      <c r="P19" s="36" t="str">
        <f>Electives!C92</f>
        <v>Conduct a sneeze demonstration</v>
      </c>
      <c r="Q19" s="31" t="str">
        <f>IF(Electives!J92&lt;&gt;"","E","")</f>
        <v/>
      </c>
      <c r="R19" s="230"/>
      <c r="S19" s="226" t="str">
        <f>'Cub Awards'!B22</f>
        <v>f</v>
      </c>
      <c r="T19" s="364" t="str">
        <f>'Cub Awards'!C22</f>
        <v>Complete conservation project</v>
      </c>
      <c r="U19" s="364"/>
      <c r="V19" s="226" t="str">
        <f>IF('Cub Awards'!J22&lt;&gt;"", 'Cub Awards'!J22, "")</f>
        <v/>
      </c>
      <c r="W19" s="230"/>
      <c r="X19" s="227" t="str">
        <f>NOVA!B7</f>
        <v>1b</v>
      </c>
      <c r="Y19" s="227" t="str">
        <f>NOVA!C7</f>
        <v>List at least two questions or ideas</v>
      </c>
      <c r="Z19" s="227"/>
      <c r="AA19" s="227" t="str">
        <f>IF(NOVA!J7&lt;&gt;"", NOVA!J7, "")</f>
        <v/>
      </c>
      <c r="AB19" s="230"/>
      <c r="AC19" s="227" t="str">
        <f>NOVA!B66</f>
        <v>4c1</v>
      </c>
      <c r="AD19" s="227" t="str">
        <f>NOVA!C66</f>
        <v>Visit a local ecosystem and investigate</v>
      </c>
      <c r="AE19" s="227"/>
      <c r="AF19" s="227" t="str">
        <f>IF(NOVA!J66&lt;&gt;"", NOVA!J66, "")</f>
        <v/>
      </c>
      <c r="AG19" s="230"/>
      <c r="AH19" s="227">
        <f>NOVA!B130</f>
        <v>5</v>
      </c>
      <c r="AI19" s="227" t="str">
        <f>NOVA!C130</f>
        <v>Discuss how tech affects your life</v>
      </c>
      <c r="AJ19" s="227"/>
      <c r="AK19" s="227" t="str">
        <f>IF(NOVA!J130&lt;&gt;"", NOVA!J130, "")</f>
        <v/>
      </c>
    </row>
    <row r="20" spans="1:37">
      <c r="A20" s="132" t="str">
        <f>Electives!B6</f>
        <v>Adventures in Coins</v>
      </c>
      <c r="B20" s="31" t="str">
        <f>IF(Electives!J14&gt;0,Electives!J14," ")</f>
        <v/>
      </c>
      <c r="D20" s="375"/>
      <c r="E20" s="31">
        <f>Achievements!$B23</f>
        <v>7</v>
      </c>
      <c r="F20" s="179" t="str">
        <f>Achievements!$C23</f>
        <v>Participate in assembly for military vets</v>
      </c>
      <c r="G20" s="32" t="str">
        <f>IF(Achievements!J23&lt;&gt;"","A","")</f>
        <v/>
      </c>
      <c r="I20" s="378"/>
      <c r="J20" s="178" t="str">
        <f>Electives!B24</f>
        <v>2e</v>
      </c>
      <c r="K20" s="178" t="str">
        <f>Electives!C24</f>
        <v>Participate in a wind powered race</v>
      </c>
      <c r="L20" s="31" t="str">
        <f>IF(Electives!J24&lt;&gt;"","E","")</f>
        <v/>
      </c>
      <c r="N20" s="371"/>
      <c r="O20" s="178">
        <f>Electives!B93</f>
        <v>4</v>
      </c>
      <c r="P20" s="36" t="str">
        <f>Electives!C93</f>
        <v>Conduct a mucus demonstration</v>
      </c>
      <c r="Q20" s="31" t="str">
        <f>IF(Electives!J93&lt;&gt;"","E","")</f>
        <v/>
      </c>
      <c r="R20" s="230"/>
      <c r="S20" s="226" t="str">
        <f>'Cub Awards'!B23</f>
        <v>g</v>
      </c>
      <c r="T20" s="364" t="str">
        <f>'Cub Awards'!C23</f>
        <v>Earn the Summertime Pack Award</v>
      </c>
      <c r="U20" s="364"/>
      <c r="V20" s="226" t="str">
        <f>IF('Cub Awards'!J23&lt;&gt;"", 'Cub Awards'!J23, "")</f>
        <v/>
      </c>
      <c r="W20" s="230"/>
      <c r="X20" s="227" t="str">
        <f>NOVA!B8</f>
        <v>1c</v>
      </c>
      <c r="Y20" s="227" t="str">
        <f>NOVA!C8</f>
        <v>Discuss two with your counselor</v>
      </c>
      <c r="Z20" s="227"/>
      <c r="AA20" s="227" t="str">
        <f>IF(NOVA!J8&lt;&gt;"", NOVA!J8, "")</f>
        <v/>
      </c>
      <c r="AB20" s="230"/>
      <c r="AC20" s="227" t="str">
        <f>NOVA!B67</f>
        <v>4c2</v>
      </c>
      <c r="AD20" s="227" t="str">
        <f>NOVA!C67</f>
        <v>Draw food web of plants / animals</v>
      </c>
      <c r="AE20" s="227"/>
      <c r="AF20" s="227" t="str">
        <f>IF(NOVA!J67&lt;&gt;"", NOVA!J67, "")</f>
        <v/>
      </c>
      <c r="AG20" s="230"/>
      <c r="AH20" s="223"/>
      <c r="AI20" s="224" t="str">
        <f>NOVA!C132</f>
        <v>NOVA Engineering: Swing!</v>
      </c>
      <c r="AJ20" s="225"/>
      <c r="AK20" s="223"/>
    </row>
    <row r="21" spans="1:37">
      <c r="A21" s="133" t="str">
        <f>Electives!B15</f>
        <v>Air of the Wolf</v>
      </c>
      <c r="B21" s="31" t="str">
        <f>IF(Electives!J25&gt;0,Electives!J25,"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IF(Electives!J94&lt;&gt;"","E","")</f>
        <v/>
      </c>
      <c r="R21" s="230"/>
      <c r="S21" s="226" t="str">
        <f>'Cub Awards'!B24</f>
        <v>h</v>
      </c>
      <c r="T21" s="364" t="str">
        <f>'Cub Awards'!C24</f>
        <v>Participate in nature observation</v>
      </c>
      <c r="U21" s="364"/>
      <c r="V21" s="226" t="str">
        <f>IF('Cub Awards'!J24&lt;&gt;"", 'Cub Awards'!J24, "")</f>
        <v/>
      </c>
      <c r="W21" s="230"/>
      <c r="X21" s="227">
        <f>NOVA!B9</f>
        <v>2</v>
      </c>
      <c r="Y21" s="227" t="str">
        <f>NOVA!C9</f>
        <v>Complete an elective listed in comment</v>
      </c>
      <c r="Z21" s="227"/>
      <c r="AA21" s="227" t="str">
        <f>IF(NOVA!J9&lt;&gt;"", NOVA!J9, "")</f>
        <v/>
      </c>
      <c r="AB21" s="230"/>
      <c r="AC21" s="227" t="str">
        <f>NOVA!B68</f>
        <v>4c3</v>
      </c>
      <c r="AD21" s="227" t="str">
        <f>NOVA!C68</f>
        <v>Discuss food web with counselor</v>
      </c>
      <c r="AE21" s="227"/>
      <c r="AF21" s="227" t="str">
        <f>IF(NOVA!J68&lt;&gt;"", NOVA!J68, "")</f>
        <v/>
      </c>
      <c r="AG21" s="230"/>
      <c r="AH21" s="227" t="str">
        <f>NOVA!B133</f>
        <v>1a</v>
      </c>
      <c r="AI21" s="227" t="str">
        <f>NOVA!C133</f>
        <v>Read or watch 1 hour of mechanical content</v>
      </c>
      <c r="AJ21" s="227"/>
      <c r="AK21" s="227" t="str">
        <f>IF(NOVA!J133&lt;&gt;"", NOVA!J133, "")</f>
        <v/>
      </c>
    </row>
    <row r="22" spans="1:37" ht="12.75" customHeight="1">
      <c r="A22" s="133" t="str">
        <f>Electives!B26</f>
        <v>Code of the Wolf</v>
      </c>
      <c r="B22" s="50" t="str">
        <f>IF(Electives!J49&gt;0,Electives!J49," ")</f>
        <v xml:space="preserve"> </v>
      </c>
      <c r="D22" s="376" t="str">
        <f>Achievements!E25</f>
        <v>(do 1 or 2 and two of 4-6)</v>
      </c>
      <c r="E22" s="31">
        <f>Achievements!$B26</f>
        <v>1</v>
      </c>
      <c r="F22" s="179" t="str">
        <f>Achievements!$C26</f>
        <v>Discuss your duty to God</v>
      </c>
      <c r="G22" s="32" t="str">
        <f>IF(Achievements!J26&lt;&gt;"","A","")</f>
        <v/>
      </c>
      <c r="I22" s="378" t="str">
        <f>Electives!E26</f>
        <v>(do two of 1, one of 2, one of 3 and one of 4)</v>
      </c>
      <c r="J22" s="178" t="str">
        <f>Electives!B27</f>
        <v>1a</v>
      </c>
      <c r="K22" s="36" t="str">
        <f>Electives!C27</f>
        <v>Make a game requiring math to keep score</v>
      </c>
      <c r="L22" s="31" t="str">
        <f>IF(Electives!J27&lt;&gt;"","E","")</f>
        <v/>
      </c>
      <c r="N22" s="372"/>
      <c r="O22" s="178">
        <f>Electives!B95</f>
        <v>6</v>
      </c>
      <c r="P22" s="36" t="str">
        <f>Electives!C95</f>
        <v>Make a clean room chart</v>
      </c>
      <c r="Q22" s="31" t="str">
        <f>IF(Electives!J95&lt;&gt;"","E","")</f>
        <v/>
      </c>
      <c r="R22" s="230"/>
      <c r="S22" s="226" t="str">
        <f>'Cub Awards'!B25</f>
        <v>i</v>
      </c>
      <c r="T22" s="364" t="str">
        <f>'Cub Awards'!C25</f>
        <v>Participate in outdoor aquatics</v>
      </c>
      <c r="U22" s="364"/>
      <c r="V22" s="226" t="str">
        <f>IF('Cub Awards'!J25&lt;&gt;"", 'Cub Awards'!J25, "")</f>
        <v/>
      </c>
      <c r="W22" s="230"/>
      <c r="X22" s="227" t="str">
        <f>NOVA!B10</f>
        <v>3a</v>
      </c>
      <c r="Y22" s="227" t="str">
        <f>NOVA!C10</f>
        <v>Choose a question to investigate</v>
      </c>
      <c r="Z22" s="227"/>
      <c r="AA22" s="227" t="str">
        <f>IF(NOVA!J10&lt;&gt;"", NOVA!J10, "")</f>
        <v/>
      </c>
      <c r="AB22" s="230"/>
      <c r="AC22" s="227" t="str">
        <f>NOVA!B69</f>
        <v>4d1</v>
      </c>
      <c r="AD22" s="227" t="str">
        <f>NOVA!C69</f>
        <v>Crate diorama of local animal's habitat</v>
      </c>
      <c r="AE22" s="227"/>
      <c r="AF22" s="227" t="str">
        <f>IF(NOVA!J69&lt;&gt;"", NOVA!J69, "")</f>
        <v/>
      </c>
      <c r="AG22" s="230"/>
      <c r="AH22" s="227" t="str">
        <f>NOVA!B134</f>
        <v>1b</v>
      </c>
      <c r="AI22" s="227" t="str">
        <f>NOVA!C134</f>
        <v>List at least two questions or ideas</v>
      </c>
      <c r="AJ22" s="227"/>
      <c r="AK22" s="227" t="str">
        <f>IF(NOVA!J134&lt;&gt;"", NOVA!J134, "")</f>
        <v/>
      </c>
    </row>
    <row r="23" spans="1:37">
      <c r="A23" s="133" t="str">
        <f>Electives!B50</f>
        <v>Collections and Hobbies</v>
      </c>
      <c r="B23" s="31" t="str">
        <f>IF(Electives!J57&gt;0,Electives!J57," ")</f>
        <v/>
      </c>
      <c r="D23" s="377"/>
      <c r="E23" s="31">
        <f>Achievements!$B27</f>
        <v>2</v>
      </c>
      <c r="F23" s="179" t="str">
        <f>Achievements!$C27</f>
        <v>Earn the religious emblem of your faith</v>
      </c>
      <c r="G23" s="32" t="str">
        <f>IF(Achievements!J27&lt;&gt;"","A","")</f>
        <v/>
      </c>
      <c r="I23" s="378"/>
      <c r="J23" s="178" t="str">
        <f>Electives!B28</f>
        <v>1b</v>
      </c>
      <c r="K23" s="36" t="str">
        <f>Electives!C28</f>
        <v>Play of "Go Fish for 10's"</v>
      </c>
      <c r="L23" s="31" t="str">
        <f>IF(Electives!J28&lt;&gt;"","E","")</f>
        <v/>
      </c>
      <c r="O23" s="174" t="str">
        <f>Electives!B97</f>
        <v>Grow Something</v>
      </c>
      <c r="P23" s="29"/>
      <c r="R23" s="230"/>
      <c r="S23" s="226" t="str">
        <f>'Cub Awards'!B26</f>
        <v>j</v>
      </c>
      <c r="T23" s="364" t="str">
        <f>'Cub Awards'!C26</f>
        <v>Participate in outdoor campfire pgm</v>
      </c>
      <c r="U23" s="364"/>
      <c r="V23" s="226" t="str">
        <f>IF('Cub Awards'!J26&lt;&gt;"", 'Cub Awards'!J26, "")</f>
        <v/>
      </c>
      <c r="W23" s="230"/>
      <c r="X23" s="227" t="str">
        <f>NOVA!B11</f>
        <v>3b</v>
      </c>
      <c r="Y23" s="227" t="str">
        <f>NOVA!C11</f>
        <v>Use scientific method to investigate</v>
      </c>
      <c r="Z23" s="227"/>
      <c r="AA23" s="227" t="str">
        <f>IF(NOVA!J11&lt;&gt;"", NOVA!J11, "")</f>
        <v/>
      </c>
      <c r="AB23" s="230"/>
      <c r="AC23" s="227" t="str">
        <f>NOVA!B70</f>
        <v>4d2</v>
      </c>
      <c r="AD23" s="227" t="str">
        <f>NOVA!C70</f>
        <v>Explain what animal must have</v>
      </c>
      <c r="AE23" s="227"/>
      <c r="AF23" s="227" t="str">
        <f>IF(NOVA!J70&lt;&gt;"", NOVA!J70, "")</f>
        <v/>
      </c>
      <c r="AG23" s="230"/>
      <c r="AH23" s="227" t="str">
        <f>NOVA!B135</f>
        <v>1c</v>
      </c>
      <c r="AI23" s="227" t="str">
        <f>NOVA!C135</f>
        <v>Discuss two with your counselor</v>
      </c>
      <c r="AJ23" s="227"/>
      <c r="AK23" s="227" t="str">
        <f>IF(NOVA!J135&lt;&gt;"", NOVA!J135, "")</f>
        <v/>
      </c>
    </row>
    <row r="24" spans="1:37">
      <c r="A24" s="133" t="str">
        <f>Electives!B58</f>
        <v>Cubs Who Care</v>
      </c>
      <c r="B24" s="31" t="str">
        <f>IF(Electives!J73&gt;0,Electives!J73," ")</f>
        <v/>
      </c>
      <c r="D24" s="377"/>
      <c r="E24" s="31">
        <f>Achievements!$B28</f>
        <v>3</v>
      </c>
      <c r="F24" s="179" t="str">
        <f>Achievements!$C28</f>
        <v>Offer a prayer, etc with family/den/pack</v>
      </c>
      <c r="G24" s="32" t="str">
        <f>IF(Achievements!J28&lt;&gt;"","A","")</f>
        <v/>
      </c>
      <c r="I24" s="378"/>
      <c r="J24" s="178" t="str">
        <f>Electives!B29</f>
        <v>1c</v>
      </c>
      <c r="K24" s="36" t="str">
        <f>Electives!C29</f>
        <v>Do 5 activities that use math</v>
      </c>
      <c r="L24" s="31" t="str">
        <f>IF(Electives!J29&lt;&gt;"","E","")</f>
        <v/>
      </c>
      <c r="N24" s="366" t="str">
        <f>Electives!E97</f>
        <v>(do 1-3 and one of 4)</v>
      </c>
      <c r="O24" s="178">
        <f>Electives!B98</f>
        <v>1</v>
      </c>
      <c r="P24" s="36" t="str">
        <f>Electives!C98</f>
        <v>Plant a seed</v>
      </c>
      <c r="Q24" s="31" t="str">
        <f>IF(Electives!J98&lt;&gt;"","E","")</f>
        <v/>
      </c>
      <c r="R24" s="230"/>
      <c r="S24" s="226" t="str">
        <f>'Cub Awards'!B27</f>
        <v>k</v>
      </c>
      <c r="T24" s="364" t="str">
        <f>'Cub Awards'!C27</f>
        <v>Participate in outdoor sporting event</v>
      </c>
      <c r="U24" s="364"/>
      <c r="V24" s="226" t="str">
        <f>IF('Cub Awards'!J27&lt;&gt;"", 'Cub Awards'!J27, "")</f>
        <v/>
      </c>
      <c r="W24" s="230"/>
      <c r="X24" s="227" t="str">
        <f>NOVA!B12</f>
        <v>3c</v>
      </c>
      <c r="Y24" s="227" t="str">
        <f>NOVA!C12</f>
        <v>Discuss findings with counselor</v>
      </c>
      <c r="Z24" s="227"/>
      <c r="AA24" s="227" t="str">
        <f>IF(NOVA!J12&lt;&gt;"", NOVA!J12, "")</f>
        <v/>
      </c>
      <c r="AB24" s="230"/>
      <c r="AC24" s="238" t="str">
        <f>NOVA!B71</f>
        <v>4e1</v>
      </c>
      <c r="AD24" s="227" t="str">
        <f>NOVA!C71</f>
        <v>Make and place a bird feeder</v>
      </c>
      <c r="AE24" s="227"/>
      <c r="AF24" s="227" t="str">
        <f>IF(NOVA!J71&lt;&gt;"", NOVA!J71, "")</f>
        <v/>
      </c>
      <c r="AG24" s="230"/>
      <c r="AH24" s="227">
        <f>NOVA!B136</f>
        <v>2</v>
      </c>
      <c r="AI24" s="227" t="str">
        <f>NOVA!C136</f>
        <v>Complete an elective listed in comment</v>
      </c>
      <c r="AJ24" s="227"/>
      <c r="AK24" s="227" t="str">
        <f>IF(NOVA!J136&lt;&gt;"", NOVA!J136, "")</f>
        <v/>
      </c>
    </row>
    <row r="25" spans="1:37" ht="12.75" customHeight="1">
      <c r="A25" s="133" t="str">
        <f>Electives!B74</f>
        <v>Digging in the Past</v>
      </c>
      <c r="B25" s="31" t="str">
        <f>IF(Electives!J80&gt;0,Electives!J80," ")</f>
        <v/>
      </c>
      <c r="D25" s="377"/>
      <c r="E25" s="31">
        <f>Achievements!$B29</f>
        <v>4</v>
      </c>
      <c r="F25" s="179" t="str">
        <f>Achievements!$C29</f>
        <v>Read a story about religious freedom</v>
      </c>
      <c r="G25" s="32" t="str">
        <f>IF(Achievements!J29&lt;&gt;"","A","")</f>
        <v/>
      </c>
      <c r="I25" s="378"/>
      <c r="J25" s="178" t="str">
        <f>Electives!B30</f>
        <v>1d</v>
      </c>
      <c r="K25" s="36" t="str">
        <f>Electives!C30</f>
        <v>Make a rekenrek with two rows</v>
      </c>
      <c r="L25" s="31" t="str">
        <f>IF(Electives!J30&lt;&gt;"","E","")</f>
        <v/>
      </c>
      <c r="N25" s="371"/>
      <c r="O25" s="178">
        <f>Electives!B99</f>
        <v>2</v>
      </c>
      <c r="P25" s="36" t="str">
        <f>Electives!C99</f>
        <v>Learn about what grows in your area</v>
      </c>
      <c r="Q25" s="31" t="str">
        <f>IF(Electives!J99&lt;&gt;"","E","")</f>
        <v/>
      </c>
      <c r="R25" s="230"/>
      <c r="S25" s="226" t="str">
        <f>'Cub Awards'!B28</f>
        <v>l</v>
      </c>
      <c r="T25" s="364" t="str">
        <f>'Cub Awards'!C28</f>
        <v>Participate in outdoor worship service</v>
      </c>
      <c r="U25" s="364"/>
      <c r="V25" s="226" t="str">
        <f>IF('Cub Awards'!J28&lt;&gt;"", 'Cub Awards'!J28, "")</f>
        <v/>
      </c>
      <c r="W25" s="230"/>
      <c r="X25" s="227">
        <f>NOVA!B13</f>
        <v>4</v>
      </c>
      <c r="Y25" s="227" t="str">
        <f>NOVA!C13</f>
        <v>Visit a place where science is done</v>
      </c>
      <c r="Z25" s="227"/>
      <c r="AA25" s="227" t="str">
        <f>IF(NOVA!J13&lt;&gt;"", NOVA!J13, "")</f>
        <v/>
      </c>
      <c r="AB25" s="230"/>
      <c r="AC25" s="227" t="str">
        <f>NOVA!B72</f>
        <v>4e2</v>
      </c>
      <c r="AD25" s="227" t="str">
        <f>NOVA!C72</f>
        <v>Fill feeder with birdseed</v>
      </c>
      <c r="AE25" s="227"/>
      <c r="AF25" s="227" t="str">
        <f>IF(NOVA!J72&lt;&gt;"", NOVA!J72, "")</f>
        <v/>
      </c>
      <c r="AG25" s="230"/>
      <c r="AH25" s="227" t="str">
        <f>NOVA!B137</f>
        <v>3a1</v>
      </c>
      <c r="AI25" s="227" t="str">
        <f>NOVA!C137</f>
        <v>Make a list of the three kinds of levers</v>
      </c>
      <c r="AJ25" s="227"/>
      <c r="AK25" s="227" t="str">
        <f>IF(NOVA!J137&lt;&gt;"", NOVA!J137, "")</f>
        <v/>
      </c>
    </row>
    <row r="26" spans="1:37" ht="12.75" customHeight="1">
      <c r="A26" s="133" t="str">
        <f>Electives!B81</f>
        <v>Finding Your Way</v>
      </c>
      <c r="B26" s="31" t="str">
        <f>IF(Electives!J88&gt;0,Electives!J88," ")</f>
        <v xml:space="preserve"> </v>
      </c>
      <c r="D26" s="377"/>
      <c r="E26" s="31">
        <f>Achievements!$B30</f>
        <v>5</v>
      </c>
      <c r="F26" s="179" t="str">
        <f>Achievements!$C30</f>
        <v>Learn a song of grace</v>
      </c>
      <c r="G26" s="32" t="str">
        <f>IF(Achievements!J30&lt;&gt;"","A","")</f>
        <v/>
      </c>
      <c r="I26" s="378"/>
      <c r="J26" s="178" t="str">
        <f>Electives!B31</f>
        <v>1e</v>
      </c>
      <c r="K26" s="36" t="str">
        <f>Electives!C31</f>
        <v xml:space="preserve">Make a rain gauge </v>
      </c>
      <c r="L26" s="31" t="str">
        <f>IF(Electives!J31&lt;&gt;"","E","")</f>
        <v/>
      </c>
      <c r="N26" s="371"/>
      <c r="O26" s="178">
        <f>Electives!B100</f>
        <v>3</v>
      </c>
      <c r="P26" s="36" t="str">
        <f>Electives!C100</f>
        <v>Visit a botanical garden</v>
      </c>
      <c r="Q26" s="31" t="str">
        <f>IF(Electives!J100&lt;&gt;"","E","")</f>
        <v/>
      </c>
      <c r="R26" s="231"/>
      <c r="S26" s="226" t="str">
        <f>'Cub Awards'!B29</f>
        <v>m</v>
      </c>
      <c r="T26" s="364" t="str">
        <f>'Cub Awards'!C29</f>
        <v>Explore park</v>
      </c>
      <c r="U26" s="364"/>
      <c r="V26" s="226" t="str">
        <f>IF('Cub Awards'!J29&lt;&gt;"", 'Cub Awards'!J29, "")</f>
        <v/>
      </c>
      <c r="W26" s="231"/>
      <c r="X26" s="227" t="str">
        <f>NOVA!B14</f>
        <v>4a</v>
      </c>
      <c r="Y26" s="227" t="str">
        <f>NOVA!C14</f>
        <v>Talk to someone in charge about science</v>
      </c>
      <c r="Z26" s="227"/>
      <c r="AA26" s="227" t="str">
        <f>IF(NOVA!J14&lt;&gt;"", NOVA!J14, "")</f>
        <v/>
      </c>
      <c r="AB26" s="231"/>
      <c r="AC26" s="227" t="str">
        <f>NOVA!B73</f>
        <v>4e3</v>
      </c>
      <c r="AD26" s="227" t="str">
        <f>NOVA!C73</f>
        <v>Provide a water source</v>
      </c>
      <c r="AE26" s="227"/>
      <c r="AF26" s="227" t="str">
        <f>IF(NOVA!J73&lt;&gt;"", NOVA!J73, "")</f>
        <v/>
      </c>
      <c r="AG26" s="231"/>
      <c r="AH26" s="227" t="str">
        <f>NOVA!B138</f>
        <v>3a2</v>
      </c>
      <c r="AI26" s="227" t="str">
        <f>NOVA!C138</f>
        <v>Show how each lever work</v>
      </c>
      <c r="AJ26" s="227"/>
      <c r="AK26" s="227" t="str">
        <f>IF(NOVA!J138&lt;&gt;"", NOVA!J138, "")</f>
        <v/>
      </c>
    </row>
    <row r="27" spans="1:37" ht="13.2" customHeight="1">
      <c r="A27" s="133" t="str">
        <f>Electives!B89</f>
        <v>Germs Alive!</v>
      </c>
      <c r="B27" s="31" t="str">
        <f>IF(Electives!J96&gt;0,Electives!J96," ")</f>
        <v xml:space="preserve"> </v>
      </c>
      <c r="D27" s="377"/>
      <c r="E27" s="31">
        <f>Achievements!$B31</f>
        <v>6</v>
      </c>
      <c r="F27" s="179" t="str">
        <f>Achievements!$C31</f>
        <v>Visit a religious monument</v>
      </c>
      <c r="G27" s="32" t="str">
        <f>IF(Achievements!J31&lt;&gt;"","A","")</f>
        <v/>
      </c>
      <c r="I27" s="378"/>
      <c r="J27" s="178" t="str">
        <f>Electives!B33</f>
        <v>2a</v>
      </c>
      <c r="K27" s="36" t="str">
        <f>Electives!C33</f>
        <v>Identify 3 shapes in nature</v>
      </c>
      <c r="L27" s="31" t="str">
        <f>IF(Electives!J33&lt;&gt;"","E","")</f>
        <v/>
      </c>
      <c r="N27" s="371"/>
      <c r="O27" s="178" t="str">
        <f>Electives!B101</f>
        <v>4a</v>
      </c>
      <c r="P27" s="36" t="str">
        <f>Electives!C101</f>
        <v>Make a terrarium</v>
      </c>
      <c r="Q27" s="31" t="str">
        <f>IF(Electives!J101&lt;&gt;"","E","")</f>
        <v/>
      </c>
      <c r="R27" s="228"/>
      <c r="S27" s="226" t="str">
        <f>'Cub Awards'!B30</f>
        <v>n</v>
      </c>
      <c r="T27" s="364" t="str">
        <f>'Cub Awards'!C30</f>
        <v>Invent and play outside game</v>
      </c>
      <c r="U27" s="364"/>
      <c r="V27" s="226" t="str">
        <f>IF('Cub Awards'!J30&lt;&gt;"", 'Cub Awards'!J30, "")</f>
        <v/>
      </c>
      <c r="W27" s="228"/>
      <c r="X27" s="227" t="str">
        <f>NOVA!B15</f>
        <v>4b</v>
      </c>
      <c r="Y27" s="227" t="str">
        <f>NOVA!C15</f>
        <v>Discuss science done/used/explained</v>
      </c>
      <c r="Z27" s="227"/>
      <c r="AA27" s="227" t="str">
        <f>IF(NOVA!J15&lt;&gt;"", NOVA!J15, "")</f>
        <v/>
      </c>
      <c r="AB27" s="228"/>
      <c r="AC27" s="227" t="str">
        <f>NOVA!B74</f>
        <v>4e4</v>
      </c>
      <c r="AD27" s="227" t="str">
        <f>NOVA!C74</f>
        <v>Watch and record feeder for 2 weeks</v>
      </c>
      <c r="AE27" s="227"/>
      <c r="AF27" s="227" t="str">
        <f>IF(NOVA!J74&lt;&gt;"", NOVA!J74, "")</f>
        <v/>
      </c>
      <c r="AG27" s="228"/>
      <c r="AH27" s="227" t="str">
        <f>NOVA!B139</f>
        <v>3a3</v>
      </c>
      <c r="AI27" s="227" t="str">
        <f>NOVA!C139</f>
        <v>Show how the lever moves something</v>
      </c>
      <c r="AJ27" s="227"/>
      <c r="AK27" s="227" t="str">
        <f>IF(NOVA!J139&lt;&gt;"", NOVA!J139, "")</f>
        <v/>
      </c>
    </row>
    <row r="28" spans="1:37" ht="13.2" customHeight="1">
      <c r="A28" s="133" t="str">
        <f>Electives!B97</f>
        <v>Grow Something</v>
      </c>
      <c r="B28" s="31" t="str">
        <f>IF(Electives!J104&gt;0,Electives!J104," ")</f>
        <v/>
      </c>
      <c r="D28" s="180" t="str">
        <f>Achievements!$B33</f>
        <v>Howling at the Moon</v>
      </c>
      <c r="E28" s="180"/>
      <c r="F28" s="180"/>
      <c r="G28" s="180"/>
      <c r="I28" s="378"/>
      <c r="J28" s="178" t="str">
        <f>Electives!B34</f>
        <v>2b</v>
      </c>
      <c r="K28" s="36" t="str">
        <f>Electives!C34</f>
        <v>Identify 2 shapes in bridges</v>
      </c>
      <c r="L28" s="31" t="str">
        <f>IF(Electives!J34&lt;&gt;"","E","")</f>
        <v/>
      </c>
      <c r="N28" s="371"/>
      <c r="O28" s="178" t="str">
        <f>Electives!B102</f>
        <v>4b</v>
      </c>
      <c r="P28" s="36" t="str">
        <f>Electives!C102</f>
        <v>Grow a garden with a seed tray</v>
      </c>
      <c r="Q28" s="31" t="str">
        <f>IF(Electives!J102&lt;&gt;"","E","")</f>
        <v/>
      </c>
      <c r="R28" s="230"/>
      <c r="S28" s="229"/>
      <c r="T28" s="324" t="str">
        <f>'Cub Awards'!C32</f>
        <v>World Conservation Award</v>
      </c>
      <c r="U28" s="324"/>
      <c r="V28" s="229"/>
      <c r="W28" s="230"/>
      <c r="X28" s="227">
        <f>NOVA!B16</f>
        <v>5</v>
      </c>
      <c r="Y28" s="227" t="str">
        <f>NOVA!C16</f>
        <v>Discuss how science affects daily life</v>
      </c>
      <c r="Z28" s="227"/>
      <c r="AA28" s="227" t="str">
        <f>IF(NOVA!J16&lt;&gt;"", NOVA!J16, "")</f>
        <v/>
      </c>
      <c r="AB28" s="230"/>
      <c r="AC28" s="227" t="str">
        <f>NOVA!B75</f>
        <v>4e5</v>
      </c>
      <c r="AD28" s="227" t="str">
        <f>NOVA!C75</f>
        <v>Identify visitors</v>
      </c>
      <c r="AE28" s="227"/>
      <c r="AF28" s="227" t="str">
        <f>IF(NOVA!J75&lt;&gt;"", NOVA!J75, "")</f>
        <v/>
      </c>
      <c r="AG28" s="230"/>
      <c r="AH28" s="227" t="str">
        <f>NOVA!B140</f>
        <v>3a4</v>
      </c>
      <c r="AI28" s="227" t="str">
        <f>NOVA!C140</f>
        <v>Show the class of each lever</v>
      </c>
      <c r="AJ28" s="227"/>
      <c r="AK28" s="227" t="str">
        <f>IF(NOVA!J140&lt;&gt;"", NOVA!J140, "")</f>
        <v/>
      </c>
    </row>
    <row r="29" spans="1:37" ht="12.75" customHeight="1">
      <c r="A29" s="133" t="str">
        <f>Electives!B105</f>
        <v>Hometown Heroes</v>
      </c>
      <c r="B29" s="31" t="str">
        <f>IF(Electives!J112&gt;0,Electives!J112," ")</f>
        <v/>
      </c>
      <c r="D29" s="373" t="str">
        <f>Achievements!E33</f>
        <v>(do all)</v>
      </c>
      <c r="E29" s="32">
        <f>Achievements!$B34</f>
        <v>1</v>
      </c>
      <c r="F29" s="33" t="str">
        <f>Achievements!$C34</f>
        <v>Communicate in two ways</v>
      </c>
      <c r="G29" s="32" t="str">
        <f>IF(Achievements!J34&lt;&gt;"","A","")</f>
        <v/>
      </c>
      <c r="I29" s="378"/>
      <c r="J29" s="178" t="str">
        <f>Electives!B35</f>
        <v>2c</v>
      </c>
      <c r="K29" s="36" t="str">
        <f>Electives!C35</f>
        <v>Choose a shape and record where you see it</v>
      </c>
      <c r="L29" s="31" t="str">
        <f>IF(Electives!J35&lt;&gt;"","E","")</f>
        <v/>
      </c>
      <c r="N29" s="372"/>
      <c r="O29" s="178" t="str">
        <f>Electives!B103</f>
        <v>4c</v>
      </c>
      <c r="P29" s="36" t="str">
        <f>Electives!C103</f>
        <v>Grow a sweep potato in water</v>
      </c>
      <c r="Q29" s="31" t="str">
        <f>IF(Electives!J103&lt;&gt;"","E","")</f>
        <v/>
      </c>
      <c r="R29" s="224"/>
      <c r="S29" s="226">
        <f>'Cub Awards'!B33</f>
        <v>1</v>
      </c>
      <c r="T29" s="364" t="str">
        <f>'Cub Awards'!C33</f>
        <v>Complete Paws on the Path</v>
      </c>
      <c r="U29" s="364"/>
      <c r="V29" s="226" t="str">
        <f>IF('Cub Awards'!J33&lt;&gt;"", 'Cub Awards'!J33,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IF(NOVA!J76&lt;&gt;"", NOVA!J76, "")</f>
        <v/>
      </c>
      <c r="AG29" s="224"/>
      <c r="AH29" s="227" t="str">
        <f>NOVA!B141</f>
        <v>3a5</v>
      </c>
      <c r="AI29" s="227" t="str">
        <f>NOVA!C141</f>
        <v>Show why we use levers</v>
      </c>
      <c r="AJ29" s="227"/>
      <c r="AK29" s="227" t="str">
        <f>IF(NOVA!J141&lt;&gt;"", NOVA!J141, "")</f>
        <v/>
      </c>
    </row>
    <row r="30" spans="1:37" ht="12.75" customHeight="1">
      <c r="A30" s="133" t="str">
        <f>Electives!B113</f>
        <v>Motor Away</v>
      </c>
      <c r="B30" s="31" t="str">
        <f>IF(Electives!J118&gt;0,Electives!J118," ")</f>
        <v xml:space="preserve"> </v>
      </c>
      <c r="D30" s="374"/>
      <c r="E30" s="31">
        <f>Achievements!$B35</f>
        <v>2</v>
      </c>
      <c r="F30" s="179" t="str">
        <f>Achievements!$C35</f>
        <v>Create an original skit</v>
      </c>
      <c r="G30" s="32" t="str">
        <f>IF(Achievements!J35&lt;&gt;"","A","")</f>
        <v/>
      </c>
      <c r="I30" s="378"/>
      <c r="J30" s="178" t="str">
        <f>Electives!B37</f>
        <v>3a</v>
      </c>
      <c r="K30" s="36" t="str">
        <f>Electives!C37</f>
        <v>Count the number of colors in a package</v>
      </c>
      <c r="L30" s="31" t="str">
        <f>IF(Electives!J37&lt;&gt;"","E","")</f>
        <v/>
      </c>
      <c r="O30" s="174" t="str">
        <f>Electives!B105</f>
        <v>Hometown Heroes</v>
      </c>
      <c r="P30" s="29"/>
      <c r="R30" s="224"/>
      <c r="S30" s="226">
        <f>'Cub Awards'!B34</f>
        <v>2</v>
      </c>
      <c r="T30" s="364" t="str">
        <f>'Cub Awards'!C34</f>
        <v>Complete Grow Something</v>
      </c>
      <c r="U30" s="364"/>
      <c r="V30" s="226" t="str">
        <f>IF('Cub Awards'!J34&lt;&gt;"", 'Cub Awards'!J34, "")</f>
        <v/>
      </c>
      <c r="W30" s="224"/>
      <c r="X30" s="227" t="str">
        <f>NOVA!B19</f>
        <v>1a</v>
      </c>
      <c r="Y30" s="227" t="str">
        <f>NOVA!C19</f>
        <v>Read or watch 1 hour of Earth science content</v>
      </c>
      <c r="Z30" s="227"/>
      <c r="AA30" s="227" t="str">
        <f>IF(NOVA!J19&lt;&gt;"", NOVA!J19, "")</f>
        <v/>
      </c>
      <c r="AB30" s="224"/>
      <c r="AC30" s="227" t="str">
        <f>NOVA!B77</f>
        <v>4f</v>
      </c>
      <c r="AD30" s="227" t="str">
        <f>NOVA!C77</f>
        <v>Earn Outdoor Ethics or Conservation awards</v>
      </c>
      <c r="AE30" s="227"/>
      <c r="AF30" s="227" t="str">
        <f>IF(NOVA!J77&lt;&gt;"", NOVA!J77, "")</f>
        <v/>
      </c>
      <c r="AG30" s="224"/>
      <c r="AH30" s="227" t="str">
        <f>NOVA!B142</f>
        <v>3b</v>
      </c>
      <c r="AI30" s="227" t="str">
        <f>NOVA!C142</f>
        <v>Design ONE of the following</v>
      </c>
      <c r="AJ30" s="227"/>
      <c r="AK30" s="227" t="str">
        <f>IF(NOVA!J142&lt;&gt;"", NOVA!J142, "")</f>
        <v/>
      </c>
    </row>
    <row r="31" spans="1:37">
      <c r="A31" s="133" t="str">
        <f>Electives!B119</f>
        <v>Paws of Skill</v>
      </c>
      <c r="B31" s="31" t="str">
        <f>IF(Electives!J127&gt;0,Electives!J127," ")</f>
        <v xml:space="preserve"> </v>
      </c>
      <c r="D31" s="374"/>
      <c r="E31" s="31">
        <f>Achievements!$B36</f>
        <v>3</v>
      </c>
      <c r="F31" s="179" t="str">
        <f>Achievements!$C36</f>
        <v>Present a campfire program</v>
      </c>
      <c r="G31" s="32" t="str">
        <f>IF(Achievements!J36&lt;&gt;"","A","")</f>
        <v/>
      </c>
      <c r="I31" s="378"/>
      <c r="J31" s="178" t="str">
        <f>Electives!B38</f>
        <v>3ai</v>
      </c>
      <c r="K31" s="36" t="str">
        <f>Electives!C38</f>
        <v>Draw graph of the number of colors</v>
      </c>
      <c r="L31" s="31" t="str">
        <f>IF(Electives!J38&lt;&gt;"","E","")</f>
        <v/>
      </c>
      <c r="N31" s="366" t="str">
        <f>Electives!E105</f>
        <v>(do 1-3 and one of 4)</v>
      </c>
      <c r="O31" s="178">
        <f>Electives!B106</f>
        <v>1</v>
      </c>
      <c r="P31" s="36" t="str">
        <f>Electives!C106</f>
        <v>Talk about being a hero</v>
      </c>
      <c r="Q31" s="31" t="str">
        <f>IF(Electives!J106&lt;&gt;"","E","")</f>
        <v/>
      </c>
      <c r="R31" s="230"/>
      <c r="S31" s="226">
        <f>'Cub Awards'!B35</f>
        <v>3</v>
      </c>
      <c r="T31" s="364" t="str">
        <f>'Cub Awards'!C35</f>
        <v>Complete Spirit of the Water 1 &amp; 2</v>
      </c>
      <c r="U31" s="364"/>
      <c r="V31" s="226" t="str">
        <f>IF('Cub Awards'!J35&lt;&gt;"", 'Cub Awards'!J35, "")</f>
        <v/>
      </c>
      <c r="W31" s="230"/>
      <c r="X31" s="227" t="str">
        <f>NOVA!B20</f>
        <v>1b</v>
      </c>
      <c r="Y31" s="227" t="str">
        <f>NOVA!C20</f>
        <v>List at least two questions or ideas</v>
      </c>
      <c r="Z31" s="227"/>
      <c r="AA31" s="227" t="str">
        <f>IF(NOVA!J20&lt;&gt;"", NOVA!J20, "")</f>
        <v/>
      </c>
      <c r="AB31" s="230"/>
      <c r="AC31" s="227">
        <f>NOVA!B78</f>
        <v>5</v>
      </c>
      <c r="AD31" s="227" t="str">
        <f>NOVA!C78</f>
        <v>Visit a place to observe wildlife</v>
      </c>
      <c r="AE31" s="227"/>
      <c r="AF31" s="227" t="str">
        <f>IF(NOVA!J78&lt;&gt;"", NOVA!J78, "")</f>
        <v/>
      </c>
      <c r="AG31" s="230"/>
      <c r="AH31" s="227" t="str">
        <f>NOVA!B143</f>
        <v>3b1</v>
      </c>
      <c r="AI31" s="227" t="str">
        <f>NOVA!C143</f>
        <v>A playground fixture using a lever</v>
      </c>
      <c r="AJ31" s="227"/>
      <c r="AK31" s="227" t="str">
        <f>IF(NOVA!J143&lt;&gt;"", NOVA!J143, "")</f>
        <v/>
      </c>
    </row>
    <row r="32" spans="1:37">
      <c r="A32" s="134" t="str">
        <f>Electives!B128</f>
        <v>Spirit of the Water</v>
      </c>
      <c r="B32" s="31" t="str">
        <f>IF(Electives!J134&gt;0,Electives!J134," ")</f>
        <v xml:space="preserve"> </v>
      </c>
      <c r="D32" s="375"/>
      <c r="E32" s="31">
        <f>Achievements!$B37</f>
        <v>4</v>
      </c>
      <c r="F32" s="179" t="str">
        <f>Achievements!$C37</f>
        <v>Perform your campfire program</v>
      </c>
      <c r="G32" s="32" t="str">
        <f>IF(Achievements!J37&lt;&gt;"","A","")</f>
        <v/>
      </c>
      <c r="I32" s="378"/>
      <c r="J32" s="178" t="str">
        <f>Electives!B39</f>
        <v>3aii</v>
      </c>
      <c r="K32" s="36" t="str">
        <f>Electives!C39</f>
        <v>Determine most common color</v>
      </c>
      <c r="L32" s="31" t="str">
        <f>IF(Electives!J39&lt;&gt;"","E","")</f>
        <v/>
      </c>
      <c r="N32" s="371"/>
      <c r="O32" s="178">
        <f>Electives!B107</f>
        <v>2</v>
      </c>
      <c r="P32" s="36" t="str">
        <f>Electives!C107</f>
        <v>Visit an agency where you find heroes</v>
      </c>
      <c r="Q32" s="31" t="str">
        <f>IF(Electives!J107&lt;&gt;"","E","")</f>
        <v/>
      </c>
      <c r="R32" s="230"/>
      <c r="S32" s="226">
        <f>'Cub Awards'!B36</f>
        <v>4</v>
      </c>
      <c r="T32" s="364" t="str">
        <f>'Cub Awards'!C36</f>
        <v>Participate in conservation project</v>
      </c>
      <c r="U32" s="364"/>
      <c r="V32" s="226" t="str">
        <f>IF('Cub Awards'!J36&lt;&gt;"", 'Cub Awards'!J36, "")</f>
        <v/>
      </c>
      <c r="W32" s="230"/>
      <c r="X32" s="227" t="str">
        <f>NOVA!B21</f>
        <v>1c</v>
      </c>
      <c r="Y32" s="227" t="str">
        <f>NOVA!C21</f>
        <v>Discuss two with your counselor</v>
      </c>
      <c r="Z32" s="227"/>
      <c r="AA32" s="227" t="str">
        <f>IF(NOVA!J21&lt;&gt;"", NOVA!J21, "")</f>
        <v/>
      </c>
      <c r="AB32" s="230"/>
      <c r="AC32" s="227" t="str">
        <f>NOVA!B79</f>
        <v>5a1</v>
      </c>
      <c r="AD32" s="227" t="str">
        <f>NOVA!C79</f>
        <v>Talk about different species living there</v>
      </c>
      <c r="AE32" s="227"/>
      <c r="AF32" s="227" t="str">
        <f>IF(NOVA!J79&lt;&gt;"", NOVA!J79, "")</f>
        <v/>
      </c>
      <c r="AG32" s="230"/>
      <c r="AH32" s="227" t="str">
        <f>NOVA!B144</f>
        <v>3b2</v>
      </c>
      <c r="AI32" s="227" t="str">
        <f>NOVA!C144</f>
        <v>A game / sport using a lever</v>
      </c>
      <c r="AJ32" s="227"/>
      <c r="AK32" s="227" t="str">
        <f>IF(NOVA!J144&lt;&gt;"", NOVA!J144, "")</f>
        <v/>
      </c>
    </row>
    <row r="33" spans="1:37" ht="13.2" customHeight="1">
      <c r="D33" s="28" t="str">
        <f>Achievements!$B39</f>
        <v>Paws on the Path</v>
      </c>
      <c r="E33" s="28"/>
      <c r="F33" s="28"/>
      <c r="G33" s="28"/>
      <c r="I33" s="378"/>
      <c r="J33" s="178" t="str">
        <f>Electives!B40</f>
        <v>3aiii</v>
      </c>
      <c r="K33" s="36" t="str">
        <f>Electives!C40</f>
        <v>Compare your results</v>
      </c>
      <c r="L33" s="31" t="str">
        <f>IF(Electives!J40&lt;&gt;"","E","")</f>
        <v/>
      </c>
      <c r="N33" s="371"/>
      <c r="O33" s="178">
        <f>Electives!B108</f>
        <v>3</v>
      </c>
      <c r="P33" s="36" t="str">
        <f>Electives!C108</f>
        <v>Interview a hero</v>
      </c>
      <c r="Q33" s="31" t="str">
        <f>IF(Electives!J108&lt;&gt;"","E","")</f>
        <v/>
      </c>
      <c r="R33" s="230"/>
      <c r="W33" s="230"/>
      <c r="X33" s="227">
        <f>NOVA!B22</f>
        <v>2</v>
      </c>
      <c r="Y33" s="227" t="str">
        <f>NOVA!C22</f>
        <v>Complete an elective listed in comment</v>
      </c>
      <c r="Z33" s="227"/>
      <c r="AA33" s="227" t="str">
        <f>IF(NOVA!J22&lt;&gt;"", NOVA!J22, "")</f>
        <v/>
      </c>
      <c r="AB33" s="230"/>
      <c r="AC33" s="227" t="str">
        <f>NOVA!B80</f>
        <v>5a2</v>
      </c>
      <c r="AD33" s="227" t="str">
        <f>NOVA!C80</f>
        <v>Ask expert about what they studied</v>
      </c>
      <c r="AE33" s="227"/>
      <c r="AF33" s="227" t="str">
        <f>IF(NOVA!J80&lt;&gt;"", NOVA!J80, "")</f>
        <v/>
      </c>
      <c r="AG33" s="230"/>
      <c r="AH33" s="227" t="str">
        <f>NOVA!B145</f>
        <v>3b3</v>
      </c>
      <c r="AI33" s="227" t="str">
        <f>NOVA!C145</f>
        <v>An invention using a lever</v>
      </c>
      <c r="AJ33" s="227"/>
      <c r="AK33" s="227" t="str">
        <f>IF(NOVA!J145&lt;&gt;"", NOVA!J145, "")</f>
        <v/>
      </c>
    </row>
    <row r="34" spans="1:37" ht="12.75" customHeight="1">
      <c r="D34" s="373" t="str">
        <f>Achievements!E39</f>
        <v>(do 1-5)</v>
      </c>
      <c r="E34" s="31">
        <f>Achievements!$B40</f>
        <v>1</v>
      </c>
      <c r="F34" s="179" t="str">
        <f>Achievements!$C40</f>
        <v>Prepare for a hike</v>
      </c>
      <c r="G34" s="31" t="str">
        <f>IF(Achievements!J40&lt;&gt;"","A","")</f>
        <v/>
      </c>
      <c r="I34" s="378"/>
      <c r="J34" s="178" t="str">
        <f>Electives!B41</f>
        <v>3aiv</v>
      </c>
      <c r="K34" s="36" t="str">
        <f>Electives!C41</f>
        <v>Predict the colors in a different package</v>
      </c>
      <c r="L34" s="31" t="str">
        <f>IF(Electives!J41&lt;&gt;"","E","")</f>
        <v/>
      </c>
      <c r="N34" s="371"/>
      <c r="O34" s="178" t="str">
        <f>Electives!B109</f>
        <v>4a</v>
      </c>
      <c r="P34" s="36" t="str">
        <f>Electives!C109</f>
        <v>Honor a serviceperson with a care package</v>
      </c>
      <c r="Q34" s="31" t="str">
        <f>IF(Electives!J109&lt;&gt;"","E","")</f>
        <v/>
      </c>
      <c r="R34" s="224"/>
      <c r="W34" s="224"/>
      <c r="X34" s="227">
        <f>NOVA!B23</f>
        <v>3</v>
      </c>
      <c r="Y34" s="227" t="str">
        <f>NOVA!C23</f>
        <v>Investigate All of A, B, C, OR D</v>
      </c>
      <c r="Z34" s="227"/>
      <c r="AA34" s="227" t="str">
        <f>IF(NOVA!J23&lt;&gt;"", NOVA!J23, "")</f>
        <v/>
      </c>
      <c r="AB34" s="224"/>
      <c r="AC34" s="227" t="str">
        <f>NOVA!B81</f>
        <v>5b</v>
      </c>
      <c r="AD34" s="227" t="str">
        <f>NOVA!C81</f>
        <v>Discuss with counselor your visit</v>
      </c>
      <c r="AE34" s="227"/>
      <c r="AF34" s="227" t="str">
        <f>IF(NOVA!J81&lt;&gt;"", NOVA!J81, "")</f>
        <v/>
      </c>
      <c r="AG34" s="224"/>
      <c r="AH34" s="227" t="str">
        <f>NOVA!B146</f>
        <v>3c</v>
      </c>
      <c r="AI34" s="227" t="str">
        <f>NOVA!C146</f>
        <v>Discuss findings with counselor</v>
      </c>
      <c r="AJ34" s="227"/>
      <c r="AK34" s="227" t="str">
        <f>IF(NOVA!J146&lt;&gt;"", NOVA!J146, "")</f>
        <v/>
      </c>
    </row>
    <row r="35" spans="1:37" ht="13.2" customHeight="1">
      <c r="A35" s="105" t="s">
        <v>103</v>
      </c>
      <c r="B35" s="106"/>
      <c r="D35" s="374"/>
      <c r="E35" s="31">
        <f>Achievements!$B41</f>
        <v>2</v>
      </c>
      <c r="F35" s="179" t="str">
        <f>Achievements!$C41</f>
        <v>Tell what the buddy system is</v>
      </c>
      <c r="G35" s="31" t="str">
        <f>IF(Achievements!J41&lt;&gt;"","A","")</f>
        <v/>
      </c>
      <c r="I35" s="378"/>
      <c r="J35" s="178" t="str">
        <f>Electives!B42</f>
        <v>3av</v>
      </c>
      <c r="K35" s="36" t="str">
        <f>Electives!C42</f>
        <v>Decide if your prediction was close</v>
      </c>
      <c r="L35" s="31" t="str">
        <f>IF(Electives!J42&lt;&gt;"","E","")</f>
        <v/>
      </c>
      <c r="N35" s="371"/>
      <c r="O35" s="178" t="str">
        <f>Electives!B110</f>
        <v>4b</v>
      </c>
      <c r="P35" s="36" t="str">
        <f>Electives!C110</f>
        <v>Find out about service animals</v>
      </c>
      <c r="Q35" s="31" t="str">
        <f>IF(Electives!J110&lt;&gt;"","E","")</f>
        <v/>
      </c>
      <c r="R35" s="224"/>
      <c r="W35" s="224"/>
      <c r="X35" s="227" t="str">
        <f>NOVA!B24</f>
        <v>3a1</v>
      </c>
      <c r="Y35" s="227" t="str">
        <f>NOVA!C24</f>
        <v>How are volcanoes are formed</v>
      </c>
      <c r="Z35" s="227"/>
      <c r="AA35" s="227" t="str">
        <f>IF(NOVA!J24&lt;&gt;"", NOVA!J24, "")</f>
        <v/>
      </c>
      <c r="AB35" s="224"/>
      <c r="AC35" s="227" t="str">
        <f>NOVA!B82</f>
        <v>6a</v>
      </c>
      <c r="AD35" s="227" t="str">
        <f>NOVA!C82</f>
        <v>Discuss why wildlife is important</v>
      </c>
      <c r="AE35" s="227"/>
      <c r="AF35" s="227" t="str">
        <f>IF(NOVA!J82&lt;&gt;"", NOVA!J82, "")</f>
        <v/>
      </c>
      <c r="AG35" s="224"/>
      <c r="AH35" s="227" t="str">
        <f>NOVA!B147</f>
        <v>4a</v>
      </c>
      <c r="AI35" s="227" t="str">
        <f>NOVA!C147</f>
        <v>Visit a place that uses levers</v>
      </c>
      <c r="AJ35" s="227"/>
      <c r="AK35" s="227" t="str">
        <f>IF(NOVA!J147&lt;&gt;"", NOVA!J147, "")</f>
        <v/>
      </c>
    </row>
    <row r="36" spans="1:37" ht="12.75" customHeight="1">
      <c r="A36" s="107" t="s">
        <v>104</v>
      </c>
      <c r="B36" s="23"/>
      <c r="D36" s="374"/>
      <c r="E36" s="31">
        <f>Achievements!$B42</f>
        <v>3</v>
      </c>
      <c r="F36" s="179" t="str">
        <f>Achievements!$C42</f>
        <v>Chose appropriate clothing for a hike</v>
      </c>
      <c r="G36" s="31" t="str">
        <f>IF(Achievements!J42&lt;&gt;"","A","")</f>
        <v/>
      </c>
      <c r="I36" s="378"/>
      <c r="J36" s="178" t="str">
        <f>Electives!B43</f>
        <v>3b</v>
      </c>
      <c r="K36" s="36" t="str">
        <f>Electives!C43</f>
        <v>Measure peoples height and count steps</v>
      </c>
      <c r="L36" s="31" t="str">
        <f>IF(Electives!J43&lt;&gt;"","E","")</f>
        <v/>
      </c>
      <c r="N36" s="372"/>
      <c r="O36" s="178" t="str">
        <f>Electives!B111</f>
        <v>4c</v>
      </c>
      <c r="P36" s="36" t="str">
        <f>Electives!C111</f>
        <v>Participate in an event that celebrates heroes</v>
      </c>
      <c r="Q36" s="31" t="str">
        <f>IF(Electives!J111&lt;&gt;"","E","")</f>
        <v/>
      </c>
      <c r="R36" s="230"/>
      <c r="S36" s="365" t="s">
        <v>669</v>
      </c>
      <c r="T36" s="365"/>
      <c r="U36" s="365"/>
      <c r="V36" s="365"/>
      <c r="W36" s="230"/>
      <c r="X36" s="227" t="str">
        <f>NOVA!B25</f>
        <v>3a2</v>
      </c>
      <c r="Y36" s="227" t="str">
        <f>NOVA!C25</f>
        <v>Difference between lava and magma</v>
      </c>
      <c r="Z36" s="227"/>
      <c r="AA36" s="227" t="str">
        <f>IF(NOVA!J25&lt;&gt;"", NOVA!J25, "")</f>
        <v/>
      </c>
      <c r="AB36" s="230"/>
      <c r="AC36" s="227" t="str">
        <f>NOVA!B83</f>
        <v>6b</v>
      </c>
      <c r="AD36" s="227" t="str">
        <f>NOVA!C83</f>
        <v>Discuss why biodiversity is important</v>
      </c>
      <c r="AE36" s="227"/>
      <c r="AF36" s="227" t="str">
        <f>IF(NOVA!J83&lt;&gt;"", NOVA!J83, "")</f>
        <v/>
      </c>
      <c r="AG36" s="230"/>
      <c r="AH36" s="227" t="str">
        <f>NOVA!B148</f>
        <v>4b</v>
      </c>
      <c r="AI36" s="227" t="str">
        <f>NOVA!C148</f>
        <v>Discuss the equipment using levers</v>
      </c>
      <c r="AJ36" s="227"/>
      <c r="AK36" s="227" t="str">
        <f>IF(NOVA!J148&lt;&gt;"", NOVA!J148, "")</f>
        <v/>
      </c>
    </row>
    <row r="37" spans="1:37" ht="12.75" customHeight="1">
      <c r="A37" s="107" t="s">
        <v>114</v>
      </c>
      <c r="B37" s="23"/>
      <c r="D37" s="374"/>
      <c r="E37" s="31">
        <f>Achievements!$B43</f>
        <v>4</v>
      </c>
      <c r="F37" s="179" t="str">
        <f>Achievements!$C43</f>
        <v>Discuss how you show respect for wildlife</v>
      </c>
      <c r="G37" s="31" t="str">
        <f>IF(Achievements!J43&lt;&gt;"","A","")</f>
        <v/>
      </c>
      <c r="I37" s="378"/>
      <c r="J37" s="178" t="str">
        <f>Electives!B44</f>
        <v>3c</v>
      </c>
      <c r="K37" s="36" t="str">
        <f>Electives!C44</f>
        <v>Graph number of shots to make 5 baskets</v>
      </c>
      <c r="L37" s="31" t="str">
        <f>IF(Electives!J44&lt;&gt;"","E","")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IF(NOVA!J26&lt;&gt;"", NOVA!J26, "")</f>
        <v/>
      </c>
      <c r="AB37" s="230"/>
      <c r="AC37" s="227" t="str">
        <f>NOVA!B84</f>
        <v>6c</v>
      </c>
      <c r="AD37" s="227" t="str">
        <f>NOVA!C84</f>
        <v>Discuss problems with invasive species</v>
      </c>
      <c r="AE37" s="227"/>
      <c r="AF37" s="227" t="str">
        <f>IF(NOVA!J84&lt;&gt;"", NOVA!J84, "")</f>
        <v/>
      </c>
      <c r="AG37" s="230"/>
      <c r="AH37" s="227">
        <f>NOVA!B149</f>
        <v>5</v>
      </c>
      <c r="AI37" s="227" t="str">
        <f>NOVA!C149</f>
        <v>Discuss how simple machines affect life</v>
      </c>
      <c r="AJ37" s="227"/>
      <c r="AK37" s="227" t="str">
        <f>IF(NOVA!J149&lt;&gt;"", NOVA!J149, "")</f>
        <v/>
      </c>
    </row>
    <row r="38" spans="1:37">
      <c r="A38" s="107" t="s">
        <v>105</v>
      </c>
      <c r="B38" s="23"/>
      <c r="D38" s="374"/>
      <c r="E38" s="31">
        <f>Achievements!$B44</f>
        <v>5</v>
      </c>
      <c r="F38" s="179" t="str">
        <f>Achievements!$C44</f>
        <v>Go on a 1 mile hike</v>
      </c>
      <c r="G38" s="31" t="str">
        <f>IF(Achievements!J44&lt;&gt;"","A","")</f>
        <v/>
      </c>
      <c r="I38" s="378"/>
      <c r="J38" s="178" t="str">
        <f>Electives!B46</f>
        <v>4a</v>
      </c>
      <c r="K38" s="36" t="str">
        <f>Electives!C46</f>
        <v>Use a secret code</v>
      </c>
      <c r="L38" s="31" t="str">
        <f>IF(Electives!J46&lt;&gt;"","E","")</f>
        <v/>
      </c>
      <c r="N38" s="366" t="str">
        <f>Electives!E113</f>
        <v>(do all)</v>
      </c>
      <c r="O38" s="178" t="str">
        <f>Electives!B114</f>
        <v>1a</v>
      </c>
      <c r="P38" s="36" t="str">
        <f>Electives!C114</f>
        <v>Fly three kinds of paper airplanes</v>
      </c>
      <c r="Q38" s="31" t="str">
        <f>IF(Electives!J114&lt;&gt;"","E","")</f>
        <v/>
      </c>
      <c r="R38" s="230"/>
      <c r="S38" s="22"/>
      <c r="T38" s="239" t="str">
        <f>'Shooting Sports'!C5</f>
        <v>BB Gun: Level 1</v>
      </c>
      <c r="U38" s="22"/>
      <c r="V38" s="22"/>
      <c r="W38" s="230"/>
      <c r="X38" s="227" t="str">
        <f>NOVA!B27</f>
        <v>3a4</v>
      </c>
      <c r="Y38" s="227" t="str">
        <f>NOVA!C27</f>
        <v>Build or draw a volcano model</v>
      </c>
      <c r="Z38" s="227"/>
      <c r="AA38" s="227" t="str">
        <f>IF(NOVA!J27&lt;&gt;"", NOVA!J27,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IF(Achievements!J45&lt;&gt;"","A","")</f>
        <v/>
      </c>
      <c r="I39" s="378"/>
      <c r="J39" s="178" t="str">
        <f>Electives!B47</f>
        <v>4b</v>
      </c>
      <c r="K39" s="36" t="str">
        <f>Electives!C47</f>
        <v>Use the pig pen code</v>
      </c>
      <c r="L39" s="31" t="str">
        <f>IF(Electives!J47&lt;&gt;"","E","")</f>
        <v/>
      </c>
      <c r="N39" s="367"/>
      <c r="O39" s="178" t="str">
        <f>Electives!B115</f>
        <v>1b</v>
      </c>
      <c r="P39" s="36" t="str">
        <f>Electives!C115</f>
        <v>Make a paper airplane catapult</v>
      </c>
      <c r="Q39" s="31" t="str">
        <f>IF(Electives!J115&lt;&gt;"","E","")</f>
        <v/>
      </c>
      <c r="R39" s="230"/>
      <c r="S39" s="160">
        <f>'Shooting Sports'!B6</f>
        <v>1</v>
      </c>
      <c r="T39" s="160" t="str">
        <f>'Shooting Sports'!C6</f>
        <v>Explain what to do if you find gun</v>
      </c>
      <c r="U39" s="160"/>
      <c r="V39" s="160" t="str">
        <f>IF('Shooting Sports'!J6&lt;&gt;"", 'Shooting Sports'!J6, "")</f>
        <v/>
      </c>
      <c r="W39" s="230"/>
      <c r="X39" s="227" t="str">
        <f>NOVA!B28</f>
        <v>3a5</v>
      </c>
      <c r="Y39" s="227" t="str">
        <f>NOVA!C28</f>
        <v>Share model and what you learned</v>
      </c>
      <c r="Z39" s="227"/>
      <c r="AA39" s="227" t="str">
        <f>IF(NOVA!J28&lt;&gt;"", NOVA!J28, "")</f>
        <v/>
      </c>
      <c r="AB39" s="230"/>
      <c r="AC39" s="227" t="str">
        <f>NOVA!B87</f>
        <v>1a</v>
      </c>
      <c r="AD39" s="227" t="str">
        <f>NOVA!C87</f>
        <v>Read or watch 1 hour of space content</v>
      </c>
      <c r="AE39" s="227"/>
      <c r="AF39" s="227" t="str">
        <f>IF(NOVA!J87&lt;&gt;"", NOVA!J87, "")</f>
        <v/>
      </c>
      <c r="AG39" s="230"/>
      <c r="AH39" s="227" t="str">
        <f>NOVA!B152</f>
        <v>1a</v>
      </c>
      <c r="AI39" s="227" t="str">
        <f>NOVA!C152</f>
        <v>Read or watch 1 hour of Math content</v>
      </c>
      <c r="AJ39" s="227"/>
      <c r="AK39" s="227" t="str">
        <f>IF(NOVA!J152&lt;&gt;"", NOVA!J152, "")</f>
        <v/>
      </c>
    </row>
    <row r="40" spans="1:37" ht="13.2" customHeight="1">
      <c r="A40" s="26"/>
      <c r="B40" s="26"/>
      <c r="D40" s="375"/>
      <c r="E40" s="31">
        <f>Achievements!$B46</f>
        <v>7</v>
      </c>
      <c r="F40" s="179" t="str">
        <f>Achievements!$C46</f>
        <v>Draw a map of your area</v>
      </c>
      <c r="G40" s="31" t="str">
        <f>IF(Achievements!J46&lt;&gt;"","A","")</f>
        <v/>
      </c>
      <c r="I40" s="378"/>
      <c r="J40" s="178" t="str">
        <f>Electives!B48</f>
        <v>4c</v>
      </c>
      <c r="K40" s="36" t="str">
        <f>Electives!C48</f>
        <v>Practice using a block cipher</v>
      </c>
      <c r="L40" s="31" t="str">
        <f>IF(Electives!J48&lt;&gt;"","E","")</f>
        <v/>
      </c>
      <c r="N40" s="367"/>
      <c r="O40" s="178">
        <f>Electives!B116</f>
        <v>2</v>
      </c>
      <c r="P40" s="36" t="str">
        <f>Electives!C116</f>
        <v>Sail two different boats</v>
      </c>
      <c r="Q40" s="31" t="str">
        <f>IF(Electives!J116&lt;&gt;"","E","")</f>
        <v/>
      </c>
      <c r="R40" s="230"/>
      <c r="S40" s="160">
        <f>'Shooting Sports'!B7</f>
        <v>2</v>
      </c>
      <c r="T40" s="160" t="str">
        <f>'Shooting Sports'!C7</f>
        <v>Load, fire, secure gun and safety mech.</v>
      </c>
      <c r="U40" s="160"/>
      <c r="V40" s="160" t="str">
        <f>IF('Shooting Sports'!J7&lt;&gt;"", 'Shooting Sports'!J7, "")</f>
        <v/>
      </c>
      <c r="W40" s="230"/>
      <c r="X40" s="227" t="str">
        <f>NOVA!B29</f>
        <v>3b1</v>
      </c>
      <c r="Y40" s="227" t="str">
        <f>NOVA!C29</f>
        <v>Collect 3 to 5 common minerals</v>
      </c>
      <c r="Z40" s="227"/>
      <c r="AA40" s="227" t="str">
        <f>IF(NOVA!J29&lt;&gt;"", NOVA!J29, "")</f>
        <v/>
      </c>
      <c r="AB40" s="230"/>
      <c r="AC40" s="227" t="str">
        <f>NOVA!B88</f>
        <v>1b</v>
      </c>
      <c r="AD40" s="227" t="str">
        <f>NOVA!C88</f>
        <v>List at least two questions or ideas</v>
      </c>
      <c r="AE40" s="227"/>
      <c r="AF40" s="227" t="str">
        <f>IF(NOVA!J88&lt;&gt;"", NOVA!J88, "")</f>
        <v/>
      </c>
      <c r="AG40" s="230"/>
      <c r="AH40" s="227" t="str">
        <f>NOVA!B153</f>
        <v>1b</v>
      </c>
      <c r="AI40" s="227" t="str">
        <f>NOVA!C153</f>
        <v>List at least two questions or ideas</v>
      </c>
      <c r="AJ40" s="227"/>
      <c r="AK40" s="227" t="str">
        <f>IF(NOVA!J153&lt;&gt;"", NOVA!J153,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IF(Electives!J117&lt;&gt;"","E","")</f>
        <v/>
      </c>
      <c r="R41" s="224"/>
      <c r="S41" s="160">
        <f>'Shooting Sports'!B8</f>
        <v>3</v>
      </c>
      <c r="T41" s="160" t="str">
        <f>'Shooting Sports'!C8</f>
        <v>Demonstrate good shooting techniques</v>
      </c>
      <c r="U41" s="160"/>
      <c r="V41" s="160" t="str">
        <f>IF('Shooting Sports'!J8&lt;&gt;"", 'Shooting Sports'!J8, "")</f>
        <v/>
      </c>
      <c r="W41" s="224"/>
      <c r="X41" s="227" t="str">
        <f>NOVA!B30</f>
        <v>3b2</v>
      </c>
      <c r="Y41" s="227" t="str">
        <f>NOVA!C30</f>
        <v>Types of rock these minerals found in</v>
      </c>
      <c r="Z41" s="227"/>
      <c r="AA41" s="227" t="str">
        <f>IF(NOVA!J30&lt;&gt;"", NOVA!J30, "")</f>
        <v/>
      </c>
      <c r="AB41" s="224"/>
      <c r="AC41" s="227" t="str">
        <f>NOVA!B89</f>
        <v>1c</v>
      </c>
      <c r="AD41" s="227" t="str">
        <f>NOVA!C89</f>
        <v>Discuss two with your counselor</v>
      </c>
      <c r="AE41" s="227"/>
      <c r="AF41" s="227" t="str">
        <f>IF(NOVA!J89&lt;&gt;"", NOVA!J89, "")</f>
        <v/>
      </c>
      <c r="AG41" s="224"/>
      <c r="AH41" s="227" t="str">
        <f>NOVA!B154</f>
        <v>1c</v>
      </c>
      <c r="AI41" s="227" t="str">
        <f>NOVA!C154</f>
        <v>Discuss two with your counselor</v>
      </c>
      <c r="AJ41" s="227"/>
      <c r="AK41" s="227" t="str">
        <f>IF(NOVA!J154&lt;&gt;"", NOVA!J154, "")</f>
        <v/>
      </c>
    </row>
    <row r="42" spans="1:37" ht="12.75" customHeight="1">
      <c r="D42" s="373" t="str">
        <f>Achievements!E48</f>
        <v>(do all)</v>
      </c>
      <c r="E42" s="35">
        <f>Achievements!$B49</f>
        <v>1</v>
      </c>
      <c r="F42" s="179" t="str">
        <f>Achievements!$C49</f>
        <v>Play catch</v>
      </c>
      <c r="G42" s="31" t="str">
        <f>IF(Achievements!J49&lt;&gt;"","A","")</f>
        <v/>
      </c>
      <c r="I42" s="366" t="str">
        <f>Electives!E50</f>
        <v>(do 1, 2, one of 3, one of 4)</v>
      </c>
      <c r="J42" s="178">
        <f>Electives!B51</f>
        <v>1</v>
      </c>
      <c r="K42" s="36" t="str">
        <f>Electives!C51</f>
        <v>Collect 10 items</v>
      </c>
      <c r="L42" s="31" t="str">
        <f>IF(Electives!J51&lt;&gt;"","E","")</f>
        <v/>
      </c>
      <c r="O42" s="174" t="str">
        <f>Electives!B119</f>
        <v>Paws of Skill</v>
      </c>
      <c r="P42" s="29"/>
      <c r="R42" s="104"/>
      <c r="S42" s="160">
        <f>'Shooting Sports'!B9</f>
        <v>4</v>
      </c>
      <c r="T42" s="160" t="str">
        <f>'Shooting Sports'!C9</f>
        <v>Show how to put away and store gun</v>
      </c>
      <c r="U42" s="160"/>
      <c r="V42" s="160" t="str">
        <f>IF('Shooting Sports'!J9&lt;&gt;"", 'Shooting Sports'!J9, "")</f>
        <v/>
      </c>
      <c r="W42" s="104"/>
      <c r="X42" s="227" t="str">
        <f>NOVA!B31</f>
        <v>3b3</v>
      </c>
      <c r="Y42" s="227" t="str">
        <f>NOVA!C31</f>
        <v>Explain difference of rock types</v>
      </c>
      <c r="Z42" s="227"/>
      <c r="AA42" s="227" t="str">
        <f>IF(NOVA!J31&lt;&gt;"", NOVA!J31, "")</f>
        <v/>
      </c>
      <c r="AB42" s="104"/>
      <c r="AC42" s="227">
        <f>NOVA!B90</f>
        <v>2</v>
      </c>
      <c r="AD42" s="227" t="str">
        <f>NOVA!C90</f>
        <v>Complete an elective listed in comment</v>
      </c>
      <c r="AE42" s="227"/>
      <c r="AF42" s="227" t="str">
        <f>IF(NOVA!J90&lt;&gt;"", NOVA!J90, "")</f>
        <v/>
      </c>
      <c r="AG42" s="104"/>
      <c r="AH42" s="227">
        <f>NOVA!B155</f>
        <v>2</v>
      </c>
      <c r="AI42" s="227" t="str">
        <f>NOVA!C155</f>
        <v>Complete the Code of the Wolf adventure</v>
      </c>
      <c r="AJ42" s="227"/>
      <c r="AK42" s="227" t="str">
        <f>IF(NOVA!J155&lt;&gt;"", NOVA!J155, "")</f>
        <v/>
      </c>
    </row>
    <row r="43" spans="1:37" ht="12.75" customHeight="1">
      <c r="D43" s="374"/>
      <c r="E43" s="35">
        <f>Achievements!$B50</f>
        <v>2</v>
      </c>
      <c r="F43" s="179" t="str">
        <f>Achievements!$C50</f>
        <v>Practice your balance</v>
      </c>
      <c r="G43" s="31" t="str">
        <f>IF(Achievements!J50&lt;&gt;"","A","")</f>
        <v/>
      </c>
      <c r="I43" s="371"/>
      <c r="J43" s="178">
        <f>Electives!B52</f>
        <v>2</v>
      </c>
      <c r="K43" s="36" t="str">
        <f>Electives!C52</f>
        <v>Share your collection</v>
      </c>
      <c r="L43" s="31" t="str">
        <f>IF(Electives!J52&lt;&gt;"","E","")</f>
        <v/>
      </c>
      <c r="N43" s="366" t="str">
        <f>Electives!E119</f>
        <v>(do 1-4)</v>
      </c>
      <c r="O43" s="178">
        <f>Electives!B120</f>
        <v>1</v>
      </c>
      <c r="P43" s="36" t="str">
        <f>Electives!C120</f>
        <v>Learn about being physically fit</v>
      </c>
      <c r="Q43" s="31" t="str">
        <f>IF(Electives!J120&lt;&gt;"","E","")</f>
        <v/>
      </c>
      <c r="R43" s="228"/>
      <c r="S43" s="3"/>
      <c r="T43" s="239" t="str">
        <f>'Shooting Sports'!C11</f>
        <v>BB Gun: Level 2</v>
      </c>
      <c r="U43" s="3"/>
      <c r="V43" s="3"/>
      <c r="W43" s="228"/>
      <c r="X43" s="227" t="str">
        <f>NOVA!B32</f>
        <v>3b4</v>
      </c>
      <c r="Y43" s="227" t="str">
        <f>NOVA!C32</f>
        <v>Share collection and what you learned</v>
      </c>
      <c r="Z43" s="227"/>
      <c r="AA43" s="227" t="str">
        <f>IF(NOVA!J32&lt;&gt;"", NOVA!J32, "")</f>
        <v/>
      </c>
      <c r="AB43" s="228"/>
      <c r="AC43" s="227">
        <f>NOVA!B91</f>
        <v>3</v>
      </c>
      <c r="AD43" s="227" t="str">
        <f>NOVA!C91</f>
        <v>Do TWO from A-F</v>
      </c>
      <c r="AE43" s="227"/>
      <c r="AF43" s="227" t="str">
        <f>IF(NOVA!J91&lt;&gt;"", NOVA!J91, "")</f>
        <v/>
      </c>
      <c r="AG43" s="228"/>
      <c r="AH43" s="227">
        <f>NOVA!B156</f>
        <v>3</v>
      </c>
      <c r="AI43" s="227" t="str">
        <f>NOVA!C156</f>
        <v>Do TWO of A, B or C</v>
      </c>
      <c r="AJ43" s="227"/>
      <c r="AK43" s="227" t="str">
        <f>IF(NOVA!J156&lt;&gt;"", NOVA!J156, "")</f>
        <v/>
      </c>
    </row>
    <row r="44" spans="1:37" ht="13.2" customHeight="1">
      <c r="D44" s="374"/>
      <c r="E44" s="35">
        <f>Achievements!$B51</f>
        <v>3</v>
      </c>
      <c r="F44" s="179" t="str">
        <f>Achievements!$C51</f>
        <v>Practice your flexibility</v>
      </c>
      <c r="G44" s="31" t="str">
        <f>IF(Achievements!J51&lt;&gt;"","A","")</f>
        <v/>
      </c>
      <c r="I44" s="371"/>
      <c r="J44" s="178" t="str">
        <f>Electives!B53</f>
        <v>3a</v>
      </c>
      <c r="K44" s="36" t="str">
        <f>Electives!C53</f>
        <v>Visit a museum displaying collections</v>
      </c>
      <c r="L44" s="31" t="str">
        <f>IF(Electives!J53&lt;&gt;"","E","")</f>
        <v/>
      </c>
      <c r="N44" s="367"/>
      <c r="O44" s="178">
        <f>Electives!B121</f>
        <v>2</v>
      </c>
      <c r="P44" s="36" t="str">
        <f>Electives!C121</f>
        <v>Talk about properly warming up</v>
      </c>
      <c r="Q44" s="31" t="str">
        <f>IF(Electives!J121&lt;&gt;"","E","")</f>
        <v/>
      </c>
      <c r="R44" s="228"/>
      <c r="S44" s="160">
        <f>'Shooting Sports'!B12</f>
        <v>1</v>
      </c>
      <c r="T44" s="160" t="str">
        <f>'Shooting Sports'!C12</f>
        <v>Earn the Level 1 Emblem for BB Gun</v>
      </c>
      <c r="U44" s="160"/>
      <c r="V44" s="160" t="str">
        <f>IF('Shooting Sports'!J12&lt;&gt;"", 'Shooting Sports'!J12, "")</f>
        <v/>
      </c>
      <c r="W44" s="228"/>
      <c r="X44" s="227" t="str">
        <f>NOVA!B33</f>
        <v>3c1</v>
      </c>
      <c r="Y44" s="227" t="str">
        <f>NOVA!C33</f>
        <v>Use 4 ways to monitor / predict weather</v>
      </c>
      <c r="Z44" s="227"/>
      <c r="AA44" s="227" t="str">
        <f>IF(NOVA!J33&lt;&gt;"", NOVA!J33, "")</f>
        <v/>
      </c>
      <c r="AB44" s="228"/>
      <c r="AC44" s="227" t="str">
        <f>NOVA!B92</f>
        <v>3a1</v>
      </c>
      <c r="AD44" s="227" t="str">
        <f>NOVA!C92</f>
        <v>Watch the stars</v>
      </c>
      <c r="AE44" s="227"/>
      <c r="AF44" s="227" t="str">
        <f>IF(NOVA!J92&lt;&gt;"", NOVA!J92, "")</f>
        <v/>
      </c>
      <c r="AG44" s="228"/>
      <c r="AH44" s="227" t="str">
        <f>NOVA!B157</f>
        <v>3a</v>
      </c>
      <c r="AI44" s="227" t="str">
        <f>NOVA!C157</f>
        <v>Choose 2 and calculate your weight there</v>
      </c>
      <c r="AJ44" s="227"/>
      <c r="AK44" s="227" t="str">
        <f>IF(NOVA!J157&lt;&gt;"", NOVA!J157, "")</f>
        <v/>
      </c>
    </row>
    <row r="45" spans="1:37">
      <c r="D45" s="374"/>
      <c r="E45" s="35">
        <f>Achievements!$B52</f>
        <v>4</v>
      </c>
      <c r="F45" s="179" t="str">
        <f>Achievements!$C52</f>
        <v>Play a sport with your den or family</v>
      </c>
      <c r="G45" s="31" t="str">
        <f>IF(Achievements!J52&lt;&gt;"","A","")</f>
        <v/>
      </c>
      <c r="I45" s="371"/>
      <c r="J45" s="178" t="str">
        <f>Electives!B54</f>
        <v>3b</v>
      </c>
      <c r="K45" s="36" t="str">
        <f>Electives!C54</f>
        <v>Watch a show about collecing</v>
      </c>
      <c r="L45" s="31" t="str">
        <f>IF(Electives!J54&lt;&gt;"","E","")</f>
        <v/>
      </c>
      <c r="N45" s="367"/>
      <c r="O45" s="178">
        <f>Electives!B122</f>
        <v>3</v>
      </c>
      <c r="P45" s="36" t="str">
        <f>Electives!C122</f>
        <v>Practice two physical fitness skills</v>
      </c>
      <c r="Q45" s="31" t="str">
        <f>IF(Electives!J122&lt;&gt;"","E","")</f>
        <v/>
      </c>
      <c r="R45" s="228"/>
      <c r="S45" s="160" t="str">
        <f>'Shooting Sports'!B13</f>
        <v>S1</v>
      </c>
      <c r="T45" s="160" t="str">
        <f>'Shooting Sports'!C13</f>
        <v>Demonstrate one shooting position</v>
      </c>
      <c r="U45" s="160"/>
      <c r="V45" s="160" t="str">
        <f>IF('Shooting Sports'!J13&lt;&gt;"", 'Shooting Sports'!J13, "")</f>
        <v/>
      </c>
      <c r="W45" s="228"/>
      <c r="X45" s="227" t="str">
        <f>NOVA!B34</f>
        <v>3c2</v>
      </c>
      <c r="Y45" s="227" t="str">
        <f>NOVA!C34</f>
        <v>Analyze predictions for a week</v>
      </c>
      <c r="Z45" s="227"/>
      <c r="AA45" s="227" t="str">
        <f>IF(NOVA!J34&lt;&gt;"", NOVA!J34, "")</f>
        <v/>
      </c>
      <c r="AB45" s="228"/>
      <c r="AC45" s="227" t="str">
        <f>NOVA!B93</f>
        <v>3a2</v>
      </c>
      <c r="AD45" s="227" t="str">
        <f>NOVA!C93</f>
        <v>Find and draw 5 constellations</v>
      </c>
      <c r="AE45" s="227"/>
      <c r="AF45" s="227" t="str">
        <f>IF(NOVA!J93&lt;&gt;"", NOVA!J93, "")</f>
        <v/>
      </c>
      <c r="AG45" s="228"/>
      <c r="AH45" s="227" t="str">
        <f>NOVA!B158</f>
        <v>3a1</v>
      </c>
      <c r="AI45" s="227" t="str">
        <f>NOVA!C158</f>
        <v>On the sun or moon</v>
      </c>
      <c r="AJ45" s="227"/>
      <c r="AK45" s="227" t="str">
        <f>IF(NOVA!J158&lt;&gt;"", NOVA!J158, "")</f>
        <v/>
      </c>
    </row>
    <row r="46" spans="1:37">
      <c r="D46" s="374"/>
      <c r="E46" s="35">
        <f>Achievements!$B53</f>
        <v>5</v>
      </c>
      <c r="F46" s="179" t="str">
        <f>Achievements!$C53</f>
        <v>Do two animal walks</v>
      </c>
      <c r="G46" s="31" t="str">
        <f>IF(Achievements!J53&lt;&gt;"","A","")</f>
        <v/>
      </c>
      <c r="I46" s="371"/>
      <c r="J46" s="178" t="str">
        <f>Electives!B55</f>
        <v>4a</v>
      </c>
      <c r="K46" s="36" t="str">
        <f>Electives!C55</f>
        <v>Collect 10 autographs</v>
      </c>
      <c r="L46" s="31" t="str">
        <f>IF(Electives!J55&lt;&gt;"","E","")</f>
        <v/>
      </c>
      <c r="N46" s="367"/>
      <c r="O46" s="178">
        <f>Electives!B123</f>
        <v>4</v>
      </c>
      <c r="P46" s="36" t="str">
        <f>Electives!C123</f>
        <v>Play a team sport for 30 min</v>
      </c>
      <c r="Q46" s="31" t="str">
        <f>IF(Electives!J123&lt;&gt;"","E","")</f>
        <v/>
      </c>
      <c r="R46" s="228"/>
      <c r="S46" s="160" t="str">
        <f>'Shooting Sports'!B14</f>
        <v>S2</v>
      </c>
      <c r="T46" s="160" t="str">
        <f>'Shooting Sports'!C14</f>
        <v>Fire 5 BBs in 3 volleys at the Cub target</v>
      </c>
      <c r="U46" s="160"/>
      <c r="V46" s="160" t="str">
        <f>IF('Shooting Sports'!J14&lt;&gt;"", 'Shooting Sports'!J14, "")</f>
        <v/>
      </c>
      <c r="W46" s="228"/>
      <c r="X46" s="227" t="str">
        <f>NOVA!B35</f>
        <v>3c3</v>
      </c>
      <c r="Y46" s="227" t="str">
        <f>NOVA!C35</f>
        <v>Discuss work with counselor</v>
      </c>
      <c r="Z46" s="227"/>
      <c r="AA46" s="227" t="str">
        <f>IF(NOVA!J35&lt;&gt;"", NOVA!J35, "")</f>
        <v/>
      </c>
      <c r="AB46" s="228"/>
      <c r="AC46" s="227" t="str">
        <f>NOVA!B94</f>
        <v>3a3</v>
      </c>
      <c r="AD46" s="227" t="str">
        <f>NOVA!C94</f>
        <v>Discuss with counselor</v>
      </c>
      <c r="AE46" s="227"/>
      <c r="AF46" s="227" t="str">
        <f>IF(NOVA!J94&lt;&gt;"", NOVA!J94, "")</f>
        <v/>
      </c>
      <c r="AG46" s="228"/>
      <c r="AH46" s="227" t="str">
        <f>NOVA!B159</f>
        <v>3a2</v>
      </c>
      <c r="AI46" s="227" t="str">
        <f>NOVA!C159</f>
        <v>On Jupiter or Pluto</v>
      </c>
      <c r="AJ46" s="227"/>
      <c r="AK46" s="227" t="str">
        <f>IF(NOVA!J159&lt;&gt;"", NOVA!J159, "")</f>
        <v/>
      </c>
    </row>
    <row r="47" spans="1:37" ht="13.2" customHeight="1">
      <c r="D47" s="375"/>
      <c r="E47" s="31">
        <f>Achievements!$B54</f>
        <v>6</v>
      </c>
      <c r="F47" s="179" t="str">
        <f>Achievements!$C54</f>
        <v>Demonstrate healthy eating</v>
      </c>
      <c r="G47" s="31" t="str">
        <f>IF(Achievements!J54&lt;&gt;"","A","")</f>
        <v/>
      </c>
      <c r="I47" s="372"/>
      <c r="J47" s="178" t="str">
        <f>Electives!B56</f>
        <v>4b</v>
      </c>
      <c r="K47" s="36" t="str">
        <f>Electives!C56</f>
        <v>Write a famous person for an autograph</v>
      </c>
      <c r="L47" s="31" t="str">
        <f>IF(Electives!J56&lt;&gt;"","E","")</f>
        <v/>
      </c>
      <c r="N47" s="367"/>
      <c r="O47" s="178">
        <f>Electives!B124</f>
        <v>5</v>
      </c>
      <c r="P47" s="36" t="str">
        <f>Electives!C124</f>
        <v>Talk about sportsmanship</v>
      </c>
      <c r="Q47" s="31" t="str">
        <f>IF(Electives!J124&lt;&gt;"","E","")</f>
        <v/>
      </c>
      <c r="R47" s="228"/>
      <c r="S47" s="160" t="str">
        <f>'Shooting Sports'!B15</f>
        <v>S3</v>
      </c>
      <c r="T47" s="160" t="str">
        <f>'Shooting Sports'!C15</f>
        <v>Demonstrate/Explain range commands</v>
      </c>
      <c r="U47" s="160"/>
      <c r="V47" s="160" t="str">
        <f>IF('Shooting Sports'!J15&lt;&gt;"", 'Shooting Sports'!J15, "")</f>
        <v/>
      </c>
      <c r="W47" s="228"/>
      <c r="X47" s="227" t="str">
        <f>NOVA!B36</f>
        <v>3d</v>
      </c>
      <c r="Y47" s="227" t="str">
        <f>NOVA!C36</f>
        <v>Choose 2 habitats and complete activity</v>
      </c>
      <c r="Z47" s="227"/>
      <c r="AA47" s="227" t="str">
        <f>IF(NOVA!J36&lt;&gt;"", NOVA!J36, "")</f>
        <v/>
      </c>
      <c r="AB47" s="228"/>
      <c r="AC47" s="227" t="str">
        <f>NOVA!B95</f>
        <v>3b1</v>
      </c>
      <c r="AD47" s="227" t="str">
        <f>NOVA!C95</f>
        <v>Explain revolution, orbit and rotation</v>
      </c>
      <c r="AE47" s="227"/>
      <c r="AF47" s="227" t="str">
        <f>IF(NOVA!J95&lt;&gt;"", NOVA!J95, "")</f>
        <v/>
      </c>
      <c r="AG47" s="228"/>
      <c r="AH47" s="227" t="str">
        <f>NOVA!B160</f>
        <v>3a3</v>
      </c>
      <c r="AI47" s="227" t="str">
        <f>NOVA!C160</f>
        <v>On a planet of your choice</v>
      </c>
      <c r="AJ47" s="227"/>
      <c r="AK47" s="227" t="str">
        <f>IF(NOVA!J160&lt;&gt;"", NOVA!J160, "")</f>
        <v/>
      </c>
    </row>
    <row r="48" spans="1:37" ht="12.75" customHeight="1">
      <c r="I48" s="131"/>
      <c r="J48" s="174" t="str">
        <f>Electives!B58</f>
        <v>Cubs Who Care</v>
      </c>
      <c r="K48" s="29"/>
      <c r="N48" s="367"/>
      <c r="O48" s="178">
        <f>Electives!B125</f>
        <v>6</v>
      </c>
      <c r="P48" s="36" t="str">
        <f>Electives!C125</f>
        <v>Visit a sporting event</v>
      </c>
      <c r="Q48" s="31" t="str">
        <f>IF(Electives!J125&lt;&gt;"","E","")</f>
        <v/>
      </c>
      <c r="R48" s="228"/>
      <c r="S48" s="160" t="str">
        <f>'Shooting Sports'!B16</f>
        <v>S4</v>
      </c>
      <c r="T48" s="160" t="str">
        <f>'Shooting Sports'!C16</f>
        <v>5 facts about BB gun history</v>
      </c>
      <c r="U48" s="160"/>
      <c r="V48" s="160" t="str">
        <f>IF('Shooting Sports'!J16&lt;&gt;"", 'Shooting Sports'!J16, "")</f>
        <v/>
      </c>
      <c r="W48" s="228"/>
      <c r="X48" s="227" t="str">
        <f>NOVA!B37</f>
        <v>3d1</v>
      </c>
      <c r="Y48" s="227" t="str">
        <f>NOVA!C37</f>
        <v>Prairie</v>
      </c>
      <c r="Z48" s="227"/>
      <c r="AA48" s="227" t="str">
        <f>IF(NOVA!J37&lt;&gt;"", NOVA!J37, "")</f>
        <v/>
      </c>
      <c r="AB48" s="228"/>
      <c r="AC48" s="227" t="str">
        <f>NOVA!B96</f>
        <v>3b2</v>
      </c>
      <c r="AD48" s="227" t="str">
        <f>NOVA!C96</f>
        <v>Compare 3 planets to the Earth</v>
      </c>
      <c r="AE48" s="227"/>
      <c r="AF48" s="227" t="str">
        <f>IF(NOVA!J96&lt;&gt;"", NOVA!J96, "")</f>
        <v/>
      </c>
      <c r="AG48" s="228"/>
      <c r="AH48" s="227" t="str">
        <f>NOVA!B161</f>
        <v>3b</v>
      </c>
      <c r="AI48" s="227" t="str">
        <f>NOVA!C161</f>
        <v>Choose one and calculate its height</v>
      </c>
      <c r="AJ48" s="227"/>
      <c r="AK48" s="227" t="str">
        <f>IF(NOVA!J161&lt;&gt;"", NOVA!J161, "")</f>
        <v/>
      </c>
    </row>
    <row r="49" spans="5:37" ht="12.75" customHeight="1">
      <c r="E49" s="30"/>
      <c r="F49" s="45"/>
      <c r="G49" s="3"/>
      <c r="I49" s="378" t="str">
        <f>Electives!E58</f>
        <v>(do four)</v>
      </c>
      <c r="J49" s="219">
        <f>Electives!B59</f>
        <v>1</v>
      </c>
      <c r="K49" s="36" t="str">
        <f>Electives!C59</f>
        <v>Try using a wheelchair or crutches</v>
      </c>
      <c r="L49" s="31" t="str">
        <f>IF(Electives!J59&lt;&gt;"","E","")</f>
        <v/>
      </c>
      <c r="N49" s="368"/>
      <c r="O49" s="178">
        <f>Electives!B126</f>
        <v>7</v>
      </c>
      <c r="P49" s="36" t="str">
        <f>Electives!C126</f>
        <v>Make an obstacle course</v>
      </c>
      <c r="Q49" s="31" t="str">
        <f>IF(Electives!J126&lt;&gt;"","E","")</f>
        <v/>
      </c>
      <c r="R49" s="228"/>
      <c r="S49" s="3"/>
      <c r="T49" s="239" t="str">
        <f>'Shooting Sports'!C18</f>
        <v>Archery: Level 1</v>
      </c>
      <c r="U49" s="3"/>
      <c r="V49" s="3"/>
      <c r="W49" s="228"/>
      <c r="X49" s="227" t="str">
        <f>NOVA!B38</f>
        <v>3d2</v>
      </c>
      <c r="Y49" s="227" t="str">
        <f>NOVA!C38</f>
        <v>Temperate forest</v>
      </c>
      <c r="Z49" s="227"/>
      <c r="AA49" s="227" t="str">
        <f>IF(NOVA!J38&lt;&gt;"", NOVA!J38, "")</f>
        <v/>
      </c>
      <c r="AB49" s="228"/>
      <c r="AC49" s="227" t="str">
        <f>NOVA!B97</f>
        <v>3b3</v>
      </c>
      <c r="AD49" s="227" t="str">
        <f>NOVA!C97</f>
        <v>Discuss with counselor</v>
      </c>
      <c r="AE49" s="227"/>
      <c r="AF49" s="227" t="str">
        <f>IF(NOVA!J97&lt;&gt;"", NOVA!J97, "")</f>
        <v/>
      </c>
      <c r="AG49" s="228"/>
      <c r="AH49" s="227" t="str">
        <f>NOVA!B162</f>
        <v>3b1</v>
      </c>
      <c r="AI49" s="227" t="str">
        <f>NOVA!C162</f>
        <v>A tree</v>
      </c>
      <c r="AJ49" s="227"/>
      <c r="AK49" s="227" t="str">
        <f>IF(NOVA!J162&lt;&gt;"", NOVA!J162, "")</f>
        <v/>
      </c>
    </row>
    <row r="50" spans="5:37">
      <c r="E50" s="30"/>
      <c r="F50" s="3"/>
      <c r="G50" s="3"/>
      <c r="I50" s="378"/>
      <c r="J50" s="219">
        <f>Electives!B60</f>
        <v>2</v>
      </c>
      <c r="K50" s="36" t="str">
        <f>Electives!C60</f>
        <v>Learn about handicapped sports</v>
      </c>
      <c r="L50" s="31" t="str">
        <f>IF(Electives!J60&lt;&gt;"","E","")</f>
        <v/>
      </c>
      <c r="O50" s="174" t="str">
        <f>Electives!B128</f>
        <v>Spirit of the Water</v>
      </c>
      <c r="P50" s="29"/>
      <c r="R50" s="224"/>
      <c r="S50" s="160">
        <f>'Shooting Sports'!B19</f>
        <v>1</v>
      </c>
      <c r="T50" s="160" t="str">
        <f>'Shooting Sports'!C19</f>
        <v>Follow archery range rules and whistles</v>
      </c>
      <c r="U50" s="160"/>
      <c r="V50" s="160" t="str">
        <f>IF('Shooting Sports'!J19&lt;&gt;"", 'Shooting Sports'!J19, "")</f>
        <v/>
      </c>
      <c r="W50" s="224"/>
      <c r="X50" s="227" t="str">
        <f>NOVA!B39</f>
        <v>3d3</v>
      </c>
      <c r="Y50" s="227" t="str">
        <f>NOVA!C39</f>
        <v>Aquatic ecosystem</v>
      </c>
      <c r="Z50" s="227"/>
      <c r="AA50" s="227" t="str">
        <f>IF(NOVA!J39&lt;&gt;"", NOVA!J39, "")</f>
        <v/>
      </c>
      <c r="AB50" s="224"/>
      <c r="AC50" s="227" t="str">
        <f>NOVA!B98</f>
        <v>3c1</v>
      </c>
      <c r="AD50" s="227" t="str">
        <f>NOVA!C98</f>
        <v>Design a rover and tell what it collects</v>
      </c>
      <c r="AE50" s="227"/>
      <c r="AF50" s="227" t="str">
        <f>IF(NOVA!J98&lt;&gt;"", NOVA!J98, "")</f>
        <v/>
      </c>
      <c r="AG50" s="224"/>
      <c r="AH50" s="227" t="str">
        <f>NOVA!B163</f>
        <v>3b2</v>
      </c>
      <c r="AI50" s="227" t="str">
        <f>NOVA!C163</f>
        <v>Your house</v>
      </c>
      <c r="AJ50" s="227"/>
      <c r="AK50" s="227" t="str">
        <f>IF(NOVA!J163&lt;&gt;"", NOVA!J163, "")</f>
        <v/>
      </c>
    </row>
    <row r="51" spans="5:37" ht="13.2" customHeight="1">
      <c r="E51" s="30"/>
      <c r="F51" s="3"/>
      <c r="G51" s="3"/>
      <c r="I51" s="378"/>
      <c r="J51" s="219">
        <f>Electives!B61</f>
        <v>3</v>
      </c>
      <c r="K51" s="36" t="str">
        <f>Electives!C61</f>
        <v>Learn about "invisible" disabilities</v>
      </c>
      <c r="L51" s="31" t="str">
        <f>IF(Electives!J61&lt;&gt;"","E","")</f>
        <v/>
      </c>
      <c r="N51" s="378" t="str">
        <f>Electives!E128</f>
        <v>(do all)</v>
      </c>
      <c r="O51" s="178">
        <f>Electives!B129</f>
        <v>1</v>
      </c>
      <c r="P51" s="36" t="str">
        <f>Electives!C129</f>
        <v>Demonstrate how water can be polluted</v>
      </c>
      <c r="Q51" s="31" t="str">
        <f>IF(Electives!J129&lt;&gt;"","E","")</f>
        <v/>
      </c>
      <c r="R51" s="104"/>
      <c r="S51" s="160">
        <f>'Shooting Sports'!B20</f>
        <v>2</v>
      </c>
      <c r="T51" s="160" t="str">
        <f>'Shooting Sports'!C20</f>
        <v>Identify recurve and compound bow</v>
      </c>
      <c r="U51" s="160"/>
      <c r="V51" s="160" t="str">
        <f>IF('Shooting Sports'!J20&lt;&gt;"", 'Shooting Sports'!J20, "")</f>
        <v/>
      </c>
      <c r="W51" s="104"/>
      <c r="X51" s="227" t="str">
        <f>NOVA!B40</f>
        <v>3d4</v>
      </c>
      <c r="Y51" s="227" t="str">
        <f>NOVA!C40</f>
        <v>Temperate / Subtropical rain forest</v>
      </c>
      <c r="Z51" s="227"/>
      <c r="AA51" s="227" t="str">
        <f>IF(NOVA!J40&lt;&gt;"", NOVA!J40, "")</f>
        <v/>
      </c>
      <c r="AB51" s="104"/>
      <c r="AC51" s="227" t="str">
        <f>NOVA!B99</f>
        <v>3c2</v>
      </c>
      <c r="AD51" s="227" t="str">
        <f>NOVA!C99</f>
        <v>How would rover work</v>
      </c>
      <c r="AE51" s="227"/>
      <c r="AF51" s="227" t="str">
        <f>IF(NOVA!J99&lt;&gt;"", NOVA!J99, "")</f>
        <v/>
      </c>
      <c r="AG51" s="104"/>
      <c r="AH51" s="227" t="str">
        <f>NOVA!B164</f>
        <v>3b3</v>
      </c>
      <c r="AI51" s="227" t="str">
        <f>NOVA!C164</f>
        <v>A building of your choice</v>
      </c>
      <c r="AJ51" s="227"/>
      <c r="AK51" s="227" t="str">
        <f>IF(NOVA!J164&lt;&gt;"", NOVA!J164, "")</f>
        <v/>
      </c>
    </row>
    <row r="52" spans="5:37">
      <c r="E52" s="30"/>
      <c r="F52" s="3"/>
      <c r="G52" s="3"/>
      <c r="I52" s="378"/>
      <c r="J52" s="219">
        <f>Electives!B62</f>
        <v>4</v>
      </c>
      <c r="K52" s="36" t="str">
        <f>Electives!C62</f>
        <v>Do 3 of the following wearing gloves</v>
      </c>
      <c r="L52" s="31" t="str">
        <f>IF(Electives!J62&lt;&gt;"","E","")</f>
        <v/>
      </c>
      <c r="N52" s="378"/>
      <c r="O52" s="178">
        <f>Electives!B130</f>
        <v>2</v>
      </c>
      <c r="P52" s="36" t="str">
        <f>Electives!C130</f>
        <v>Help conserve water</v>
      </c>
      <c r="Q52" s="31" t="str">
        <f>IF(Electives!J130&lt;&gt;"","E","")</f>
        <v/>
      </c>
      <c r="R52" s="232"/>
      <c r="S52" s="160">
        <f>'Shooting Sports'!B21</f>
        <v>3</v>
      </c>
      <c r="T52" s="160" t="str">
        <f>'Shooting Sports'!C21</f>
        <v>Demonstrate arm/finger guards &amp; quiver</v>
      </c>
      <c r="U52" s="160"/>
      <c r="V52" s="160" t="str">
        <f>IF('Shooting Sports'!J21&lt;&gt;"", 'Shooting Sports'!J21, "")</f>
        <v/>
      </c>
      <c r="W52" s="232"/>
      <c r="X52" s="227" t="str">
        <f>NOVA!B41</f>
        <v>3d5</v>
      </c>
      <c r="Y52" s="227" t="str">
        <f>NOVA!C41</f>
        <v>Desert</v>
      </c>
      <c r="Z52" s="227"/>
      <c r="AA52" s="227" t="str">
        <f>IF(NOVA!J41&lt;&gt;"", NOVA!J41, "")</f>
        <v/>
      </c>
      <c r="AB52" s="232"/>
      <c r="AC52" s="227" t="str">
        <f>NOVA!B100</f>
        <v>3c3</v>
      </c>
      <c r="AD52" s="227" t="str">
        <f>NOVA!C100</f>
        <v>How would rover transmit data</v>
      </c>
      <c r="AE52" s="227"/>
      <c r="AF52" s="227" t="str">
        <f>IF(NOVA!J100&lt;&gt;"", NOVA!J100, "")</f>
        <v/>
      </c>
      <c r="AG52" s="232"/>
      <c r="AH52" s="227" t="str">
        <f>NOVA!B165</f>
        <v>3c</v>
      </c>
      <c r="AI52" s="227" t="str">
        <f>NOVA!C165</f>
        <v>Calculate the volume of air in your room</v>
      </c>
      <c r="AJ52" s="227"/>
      <c r="AK52" s="227" t="str">
        <f>IF(NOVA!J165&lt;&gt;"", NOVA!J165, "")</f>
        <v/>
      </c>
    </row>
    <row r="53" spans="5:37" ht="13.2" customHeight="1">
      <c r="E53" s="30"/>
      <c r="F53" s="3"/>
      <c r="G53" s="3"/>
      <c r="I53" s="378"/>
      <c r="J53" s="219" t="str">
        <f>Electives!B63</f>
        <v>4a</v>
      </c>
      <c r="K53" s="36" t="str">
        <f>Electives!C63</f>
        <v>Tie your shoes</v>
      </c>
      <c r="L53" s="31" t="str">
        <f>IF(Electives!J63&lt;&gt;"","E","")</f>
        <v/>
      </c>
      <c r="N53" s="378"/>
      <c r="O53" s="178">
        <f>Electives!B131</f>
        <v>3</v>
      </c>
      <c r="P53" s="36" t="str">
        <f>Electives!C131</f>
        <v>Explain why swimming is good exercise</v>
      </c>
      <c r="Q53" s="31" t="str">
        <f>IF(Electives!J131&lt;&gt;"","E","")</f>
        <v/>
      </c>
      <c r="R53" s="233"/>
      <c r="S53" s="160">
        <f>'Shooting Sports'!B22</f>
        <v>4</v>
      </c>
      <c r="T53" s="160" t="str">
        <f>'Shooting Sports'!C22</f>
        <v>Properly shoot a bow</v>
      </c>
      <c r="U53" s="160"/>
      <c r="V53" s="160" t="str">
        <f>IF('Shooting Sports'!J22&lt;&gt;"", 'Shooting Sports'!J22, "")</f>
        <v/>
      </c>
      <c r="W53" s="233"/>
      <c r="X53" s="227" t="str">
        <f>NOVA!B42</f>
        <v>3d6</v>
      </c>
      <c r="Y53" s="227" t="str">
        <f>NOVA!C42</f>
        <v>Polar ice</v>
      </c>
      <c r="Z53" s="227"/>
      <c r="AA53" s="227" t="str">
        <f>IF(NOVA!J42&lt;&gt;"", NOVA!J42, "")</f>
        <v/>
      </c>
      <c r="AB53" s="233"/>
      <c r="AC53" s="227" t="str">
        <f>NOVA!B101</f>
        <v>3c4</v>
      </c>
      <c r="AD53" s="227" t="str">
        <f>NOVA!C101</f>
        <v>Why rovers are needed</v>
      </c>
      <c r="AE53" s="227"/>
      <c r="AF53" s="227" t="str">
        <f>IF(NOVA!J101&lt;&gt;"", NOVA!J101, "")</f>
        <v/>
      </c>
      <c r="AG53" s="233"/>
      <c r="AH53" s="227" t="str">
        <f>NOVA!B166</f>
        <v>4a1</v>
      </c>
      <c r="AI53" s="227" t="str">
        <f>NOVA!C166</f>
        <v>Look up and discuss cryptography</v>
      </c>
      <c r="AJ53" s="227"/>
      <c r="AK53" s="227" t="str">
        <f>IF(NOVA!J166&lt;&gt;"", NOVA!J166, "")</f>
        <v/>
      </c>
    </row>
    <row r="54" spans="5:37">
      <c r="I54" s="378"/>
      <c r="J54" s="219" t="str">
        <f>Electives!B64</f>
        <v>4b</v>
      </c>
      <c r="K54" s="36" t="str">
        <f>Electives!C64</f>
        <v>Use a fork to pick up food</v>
      </c>
      <c r="L54" s="31" t="str">
        <f>IF(Electives!J64&lt;&gt;"","E","")</f>
        <v/>
      </c>
      <c r="N54" s="378"/>
      <c r="O54" s="178">
        <f>Electives!B132</f>
        <v>4</v>
      </c>
      <c r="P54" s="36" t="str">
        <f>Electives!C132</f>
        <v>Explain the water safety rules</v>
      </c>
      <c r="Q54" s="31" t="str">
        <f>IF(Electives!J132&lt;&gt;"","E","")</f>
        <v/>
      </c>
      <c r="R54" s="233"/>
      <c r="S54" s="160">
        <f>'Shooting Sports'!B23</f>
        <v>5</v>
      </c>
      <c r="T54" s="160" t="str">
        <f>'Shooting Sports'!C23</f>
        <v>Safely retrieve arrows</v>
      </c>
      <c r="U54" s="160"/>
      <c r="V54" s="160" t="str">
        <f>IF('Shooting Sports'!J23&lt;&gt;"", 'Shooting Sports'!J23, "")</f>
        <v/>
      </c>
      <c r="W54" s="233"/>
      <c r="X54" s="227" t="str">
        <f>NOVA!B43</f>
        <v>3d7</v>
      </c>
      <c r="Y54" s="227" t="str">
        <f>NOVA!C43</f>
        <v>Tide pools</v>
      </c>
      <c r="Z54" s="227"/>
      <c r="AA54" s="227" t="str">
        <f>IF(NOVA!J43&lt;&gt;"", NOVA!J43, "")</f>
        <v/>
      </c>
      <c r="AB54" s="233"/>
      <c r="AC54" s="227" t="str">
        <f>NOVA!B102</f>
        <v>3d1</v>
      </c>
      <c r="AD54" s="227" t="str">
        <f>NOVA!C102</f>
        <v>Design a space colony</v>
      </c>
      <c r="AE54" s="227"/>
      <c r="AF54" s="227" t="str">
        <f>IF(NOVA!J102&lt;&gt;"", NOVA!J102, "")</f>
        <v/>
      </c>
      <c r="AG54" s="233"/>
      <c r="AH54" s="227" t="str">
        <f>NOVA!B167</f>
        <v>4a2</v>
      </c>
      <c r="AI54" s="227" t="str">
        <f>NOVA!C167</f>
        <v>Discuss 3 ways codes are made</v>
      </c>
      <c r="AJ54" s="227"/>
      <c r="AK54" s="227" t="str">
        <f>IF(NOVA!J167&lt;&gt;"", NOVA!J167, "")</f>
        <v/>
      </c>
    </row>
    <row r="55" spans="5:37">
      <c r="I55" s="378"/>
      <c r="J55" s="219" t="str">
        <f>Electives!B65</f>
        <v>4c</v>
      </c>
      <c r="K55" s="36" t="str">
        <f>Electives!C65</f>
        <v>Play a card game</v>
      </c>
      <c r="L55" s="31" t="str">
        <f>IF(Electives!J65&lt;&gt;"","E","")</f>
        <v/>
      </c>
      <c r="N55" s="378"/>
      <c r="O55" s="178">
        <f>Electives!B133</f>
        <v>5</v>
      </c>
      <c r="P55" s="36" t="str">
        <f>Electives!C133</f>
        <v>Jump into a pool and swim 25 feet</v>
      </c>
      <c r="Q55" s="31" t="str">
        <f>IF(Electives!J133&lt;&gt;"","E","")</f>
        <v/>
      </c>
      <c r="R55" s="233"/>
      <c r="S55" s="3"/>
      <c r="T55" s="239" t="str">
        <f>'Shooting Sports'!C25</f>
        <v>Archery: Level 2</v>
      </c>
      <c r="U55" s="3"/>
      <c r="V55" s="3"/>
      <c r="W55" s="233"/>
      <c r="X55" s="227">
        <f>NOVA!B44</f>
        <v>4</v>
      </c>
      <c r="Y55" s="227" t="str">
        <f>NOVA!C44</f>
        <v>Do A or B</v>
      </c>
      <c r="Z55" s="227"/>
      <c r="AA55" s="227" t="str">
        <f>IF(NOVA!J44&lt;&gt;"", NOVA!J44, "")</f>
        <v/>
      </c>
      <c r="AB55" s="233"/>
      <c r="AC55" s="238" t="str">
        <f>NOVA!B103</f>
        <v>3d2</v>
      </c>
      <c r="AD55" s="227" t="str">
        <f>NOVA!C103</f>
        <v>Discuss survival needs</v>
      </c>
      <c r="AE55" s="227"/>
      <c r="AF55" s="227" t="str">
        <f>IF(NOVA!J103&lt;&gt;"", NOVA!J103, "")</f>
        <v/>
      </c>
      <c r="AG55" s="233"/>
      <c r="AH55" s="227" t="str">
        <f>NOVA!B168</f>
        <v>4a3</v>
      </c>
      <c r="AI55" s="227" t="str">
        <f>NOVA!C168</f>
        <v>Discuss how codes relate to math</v>
      </c>
      <c r="AJ55" s="227"/>
      <c r="AK55" s="227" t="str">
        <f>IF(NOVA!J168&lt;&gt;"", NOVA!J168, "")</f>
        <v/>
      </c>
    </row>
    <row r="56" spans="5:37" ht="13.2" customHeight="1">
      <c r="I56" s="378"/>
      <c r="J56" s="219" t="str">
        <f>Electives!B66</f>
        <v>4d</v>
      </c>
      <c r="K56" s="36" t="str">
        <f>Electives!C66</f>
        <v>Play a video game</v>
      </c>
      <c r="L56" s="31" t="str">
        <f>IF(Electives!J66&lt;&gt;"","E","")</f>
        <v/>
      </c>
      <c r="O56"/>
      <c r="R56" s="233"/>
      <c r="S56" s="160">
        <f>'Shooting Sports'!B26</f>
        <v>1</v>
      </c>
      <c r="T56" s="160" t="str">
        <f>'Shooting Sports'!C26</f>
        <v>Earn the Level 1 Emblem for Archery</v>
      </c>
      <c r="U56" s="160"/>
      <c r="V56" s="160" t="str">
        <f>IF('Shooting Sports'!J26&lt;&gt;"", 'Shooting Sports'!J26, "")</f>
        <v/>
      </c>
      <c r="W56" s="233"/>
      <c r="X56" s="227" t="str">
        <f>NOVA!B45</f>
        <v>4a</v>
      </c>
      <c r="Y56" s="227" t="str">
        <f>NOVA!C45</f>
        <v>Visit a place where earth science is done</v>
      </c>
      <c r="Z56" s="227"/>
      <c r="AA56" s="227" t="str">
        <f>IF(NOVA!J45&lt;&gt;"", NOVA!J45, "")</f>
        <v/>
      </c>
      <c r="AB56" s="233"/>
      <c r="AC56" s="227" t="str">
        <f>NOVA!B104</f>
        <v>3e</v>
      </c>
      <c r="AD56" s="227" t="str">
        <f>NOVA!C104</f>
        <v>Map an asteroid</v>
      </c>
      <c r="AE56" s="227"/>
      <c r="AF56" s="227" t="str">
        <f>IF(NOVA!J104&lt;&gt;"", NOVA!J104, "")</f>
        <v/>
      </c>
      <c r="AG56" s="233"/>
      <c r="AH56" s="227" t="str">
        <f>NOVA!B169</f>
        <v>4b1</v>
      </c>
      <c r="AI56" s="227" t="str">
        <f>NOVA!C169</f>
        <v>Design a code and write a message</v>
      </c>
      <c r="AJ56" s="227"/>
      <c r="AK56" s="227" t="str">
        <f>IF(NOVA!J169&lt;&gt;"", NOVA!J169, "")</f>
        <v/>
      </c>
    </row>
    <row r="57" spans="5:37" ht="12.75" customHeight="1">
      <c r="I57" s="378"/>
      <c r="J57" s="219" t="str">
        <f>Electives!B67</f>
        <v>4e</v>
      </c>
      <c r="K57" s="36" t="str">
        <f>Electives!C67</f>
        <v>Play a board game</v>
      </c>
      <c r="L57" s="31" t="str">
        <f>IF(Electives!J67&lt;&gt;"","E","")</f>
        <v/>
      </c>
      <c r="N57" s="131"/>
      <c r="R57" s="233"/>
      <c r="S57" s="160" t="str">
        <f>'Shooting Sports'!B27</f>
        <v>S1</v>
      </c>
      <c r="T57" s="160" t="str">
        <f>'Shooting Sports'!C27</f>
        <v>Identify 3 arrow and 4 bow parts</v>
      </c>
      <c r="U57" s="160"/>
      <c r="V57" s="160" t="str">
        <f>IF('Shooting Sports'!J27&lt;&gt;"", 'Shooting Sports'!J27, "")</f>
        <v/>
      </c>
      <c r="W57" s="233"/>
      <c r="X57" s="227" t="str">
        <f>NOVA!B46</f>
        <v>4a1</v>
      </c>
      <c r="Y57" s="227" t="str">
        <f>NOVA!C46</f>
        <v>Talk with someone how science is used</v>
      </c>
      <c r="Z57" s="227"/>
      <c r="AA57" s="227" t="str">
        <f>IF(NOVA!J46&lt;&gt;"", NOVA!J46, "")</f>
        <v/>
      </c>
      <c r="AB57" s="233"/>
      <c r="AC57" s="227" t="str">
        <f>NOVA!B105</f>
        <v>3f1</v>
      </c>
      <c r="AD57" s="227" t="str">
        <f>NOVA!C105</f>
        <v>Model solar and lunar eclipse</v>
      </c>
      <c r="AE57" s="227"/>
      <c r="AF57" s="227" t="str">
        <f>IF(NOVA!J105&lt;&gt;"", NOVA!J105, "")</f>
        <v/>
      </c>
      <c r="AG57" s="233"/>
      <c r="AH57" s="227" t="str">
        <f>NOVA!B170</f>
        <v>4b2</v>
      </c>
      <c r="AI57" s="227" t="str">
        <f>NOVA!C170</f>
        <v>Share your code with your counselor</v>
      </c>
      <c r="AJ57" s="227"/>
      <c r="AK57" s="227" t="str">
        <f>IF(NOVA!J170&lt;&gt;"", NOVA!J170, "")</f>
        <v/>
      </c>
    </row>
    <row r="58" spans="5:37" ht="12.75" customHeight="1">
      <c r="E58"/>
      <c r="I58" s="378"/>
      <c r="J58" s="219" t="str">
        <f>Electives!B68</f>
        <v>4f</v>
      </c>
      <c r="K58" s="36" t="str">
        <f>Electives!C68</f>
        <v>Blow bubbles</v>
      </c>
      <c r="L58" s="31" t="str">
        <f>IF(Electives!J68&lt;&gt;"","E","")</f>
        <v/>
      </c>
      <c r="R58" s="233"/>
      <c r="S58" s="160" t="str">
        <f>'Shooting Sports'!B28</f>
        <v>S2</v>
      </c>
      <c r="T58" s="160" t="str">
        <f>'Shooting Sports'!C28</f>
        <v>Loose 5 arrows in 2 volleys</v>
      </c>
      <c r="U58" s="160"/>
      <c r="V58" s="160" t="str">
        <f>IF('Shooting Sports'!J28&lt;&gt;"", 'Shooting Sports'!J28, "")</f>
        <v/>
      </c>
      <c r="W58" s="233"/>
      <c r="X58" s="227" t="str">
        <f>NOVA!B47</f>
        <v>4a2</v>
      </c>
      <c r="Y58" s="227" t="str">
        <f>NOVA!C47</f>
        <v>Discuss with counselor your visit</v>
      </c>
      <c r="Z58" s="227"/>
      <c r="AA58" s="227" t="str">
        <f>IF(NOVA!J47&lt;&gt;"", NOVA!J47, "")</f>
        <v/>
      </c>
      <c r="AB58" s="233"/>
      <c r="AC58" s="227" t="str">
        <f>NOVA!B106</f>
        <v>3f2</v>
      </c>
      <c r="AD58" s="227" t="str">
        <f>NOVA!C106</f>
        <v>Use your model to discuss</v>
      </c>
      <c r="AE58" s="227"/>
      <c r="AF58" s="227" t="str">
        <f>IF(NOVA!J106&lt;&gt;"", NOVA!J106, "")</f>
        <v/>
      </c>
      <c r="AG58" s="233"/>
      <c r="AH58" s="227">
        <f>NOVA!B171</f>
        <v>5</v>
      </c>
      <c r="AI58" s="227" t="str">
        <f>NOVA!C171</f>
        <v>Discuss how math affects your life</v>
      </c>
      <c r="AJ58" s="227"/>
      <c r="AK58" s="227" t="str">
        <f>IF(NOVA!J171&lt;&gt;"", NOVA!J171, "")</f>
        <v/>
      </c>
    </row>
    <row r="59" spans="5:37">
      <c r="I59" s="378"/>
      <c r="J59" s="219">
        <f>Electives!B69</f>
        <v>5</v>
      </c>
      <c r="K59" s="36" t="str">
        <f>Electives!C69</f>
        <v>Paint a picture with and without sight</v>
      </c>
      <c r="L59" s="31" t="str">
        <f>IF(Electives!J69&lt;&gt;"","E","")</f>
        <v/>
      </c>
      <c r="R59" s="234"/>
      <c r="S59" s="160" t="str">
        <f>'Shooting Sports'!B29</f>
        <v>S3</v>
      </c>
      <c r="T59" s="160" t="str">
        <f>'Shooting Sports'!C29</f>
        <v>Demonstrate/Explain range commands</v>
      </c>
      <c r="U59" s="160"/>
      <c r="V59" s="160" t="str">
        <f>IF('Shooting Sports'!J29&lt;&gt;"", 'Shooting Sports'!J29, "")</f>
        <v/>
      </c>
      <c r="W59" s="234"/>
      <c r="X59" s="227" t="str">
        <f>NOVA!B48</f>
        <v>4b</v>
      </c>
      <c r="Y59" s="227" t="str">
        <f>NOVA!C48</f>
        <v>Explore a career with earth science</v>
      </c>
      <c r="Z59" s="227"/>
      <c r="AA59" s="227" t="str">
        <f>IF(NOVA!J48&lt;&gt;"", NOVA!J48, "")</f>
        <v/>
      </c>
      <c r="AB59" s="234"/>
      <c r="AC59" s="227">
        <f>NOVA!B107</f>
        <v>4</v>
      </c>
      <c r="AD59" s="227" t="str">
        <f>NOVA!C107</f>
        <v>Do A or B</v>
      </c>
      <c r="AE59" s="227"/>
      <c r="AF59" s="227" t="str">
        <f>IF(NOVA!J107&lt;&gt;"", NOVA!J107, "")</f>
        <v/>
      </c>
      <c r="AG59" s="234"/>
    </row>
    <row r="60" spans="5:37">
      <c r="I60" s="378"/>
      <c r="J60" s="219">
        <f>Electives!B70</f>
        <v>6</v>
      </c>
      <c r="K60" s="36" t="str">
        <f>Electives!C70</f>
        <v>Sign a simple sentence</v>
      </c>
      <c r="L60" s="31" t="str">
        <f>IF(Electives!J70&lt;&gt;"","E","")</f>
        <v/>
      </c>
      <c r="R60" s="177"/>
      <c r="S60" s="160" t="str">
        <f>'Shooting Sports'!B30</f>
        <v>S4</v>
      </c>
      <c r="T60" s="160" t="str">
        <f>'Shooting Sports'!C30</f>
        <v>5 facts about archery in history/lit</v>
      </c>
      <c r="U60" s="160"/>
      <c r="V60" s="160" t="str">
        <f>IF('Shooting Sports'!J30&lt;&gt;"", 'Shooting Sports'!J30, "")</f>
        <v/>
      </c>
      <c r="W60" s="177"/>
      <c r="AB60" s="177"/>
      <c r="AC60" s="227" t="str">
        <f>NOVA!B108</f>
        <v>4a</v>
      </c>
      <c r="AD60" s="227" t="str">
        <f>NOVA!C108</f>
        <v>Visit a place with space science</v>
      </c>
      <c r="AE60" s="227"/>
      <c r="AF60" s="227" t="str">
        <f>IF(NOVA!J108&lt;&gt;"", NOVA!J108, "")</f>
        <v/>
      </c>
      <c r="AG60" s="177"/>
    </row>
    <row r="61" spans="5:37">
      <c r="I61" s="378"/>
      <c r="J61" s="219">
        <f>Electives!B71</f>
        <v>7</v>
      </c>
      <c r="K61" s="36" t="str">
        <f>Electives!C71</f>
        <v>Learn about a famous person with a disability</v>
      </c>
      <c r="L61" s="31" t="str">
        <f>IF(Electives!J71&lt;&gt;"","E","")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IF(NOVA!J109&lt;&gt;"", NOVA!J109, "")</f>
        <v/>
      </c>
      <c r="AG61" s="233"/>
    </row>
    <row r="62" spans="5:37" ht="13.2" customHeight="1">
      <c r="I62" s="378"/>
      <c r="J62" s="219">
        <f>Electives!B72</f>
        <v>8</v>
      </c>
      <c r="K62" s="36" t="str">
        <f>Electives!C72</f>
        <v>Attend an event for disabled people</v>
      </c>
      <c r="L62" s="31" t="str">
        <f>IF(Electives!J72&lt;&gt;"","E","")</f>
        <v/>
      </c>
      <c r="O62"/>
      <c r="R62" s="235"/>
      <c r="S62" s="160">
        <f>'Shooting Sports'!B33</f>
        <v>1</v>
      </c>
      <c r="T62" s="160" t="str">
        <f>'Shooting Sports'!C33</f>
        <v>Demonstrate good shooting techniques</v>
      </c>
      <c r="U62" s="160"/>
      <c r="V62" s="160" t="str">
        <f>IF('Shooting Sports'!J33&lt;&gt;"", 'Shooting Sports'!J33, "")</f>
        <v/>
      </c>
      <c r="W62" s="235"/>
      <c r="AB62" s="235"/>
      <c r="AC62" s="227" t="str">
        <f>NOVA!B110</f>
        <v>4a2</v>
      </c>
      <c r="AD62" s="227" t="str">
        <f>NOVA!C110</f>
        <v>Discuss with counselor</v>
      </c>
      <c r="AE62" s="227"/>
      <c r="AF62" s="227" t="str">
        <f>IF(NOVA!J110&lt;&gt;"", NOVA!J110, "")</f>
        <v/>
      </c>
      <c r="AG62" s="235"/>
    </row>
    <row r="63" spans="5:37" ht="12.75" customHeight="1">
      <c r="E63"/>
      <c r="I63" s="218"/>
      <c r="J63"/>
      <c r="L63" s="175"/>
      <c r="O63"/>
      <c r="R63" s="233"/>
      <c r="S63" s="160">
        <f>'Shooting Sports'!B34</f>
        <v>2</v>
      </c>
      <c r="T63" s="160" t="str">
        <f>'Shooting Sports'!C34</f>
        <v>Explain parts of slingshot</v>
      </c>
      <c r="U63" s="160"/>
      <c r="V63" s="160" t="str">
        <f>IF('Shooting Sports'!J34&lt;&gt;"", 'Shooting Sports'!J34, "")</f>
        <v/>
      </c>
      <c r="W63" s="233"/>
      <c r="AB63" s="233"/>
      <c r="AC63" s="227" t="str">
        <f>NOVA!B111</f>
        <v>4b</v>
      </c>
      <c r="AD63" s="227" t="str">
        <f>NOVA!C111</f>
        <v>Explore a career with space science</v>
      </c>
      <c r="AE63" s="227"/>
      <c r="AF63" s="227" t="str">
        <f>IF(NOVA!J111&lt;&gt;"", NOVA!J111, "")</f>
        <v/>
      </c>
      <c r="AG63" s="233"/>
    </row>
    <row r="64" spans="5:37" ht="12.75" customHeight="1">
      <c r="E64"/>
      <c r="J64"/>
      <c r="L64" s="175"/>
      <c r="O64"/>
      <c r="R64" s="233"/>
      <c r="S64" s="160">
        <f>'Shooting Sports'!B35</f>
        <v>3</v>
      </c>
      <c r="T64" s="160" t="str">
        <f>'Shooting Sports'!C35</f>
        <v>Explain types of ammo</v>
      </c>
      <c r="U64" s="160"/>
      <c r="V64" s="160" t="str">
        <f>IF('Shooting Sports'!J35&lt;&gt;"", 'Shooting Sports'!J35, "")</f>
        <v/>
      </c>
      <c r="W64" s="233"/>
      <c r="AB64" s="233"/>
      <c r="AC64" s="227">
        <f>NOVA!B112</f>
        <v>5</v>
      </c>
      <c r="AD64" s="227" t="str">
        <f>NOVA!C112</f>
        <v>Discuss your findings with counselor</v>
      </c>
      <c r="AE64" s="227"/>
      <c r="AF64" s="227" t="str">
        <f>IF(NOVA!J112&lt;&gt;"", NOVA!J112, "")</f>
        <v/>
      </c>
      <c r="AG64" s="233"/>
    </row>
    <row r="65" spans="5:33">
      <c r="E65"/>
      <c r="J65"/>
      <c r="O65"/>
      <c r="R65" s="233"/>
      <c r="S65" s="160">
        <f>'Shooting Sports'!B36</f>
        <v>4</v>
      </c>
      <c r="T65" s="160" t="str">
        <f>'Shooting Sports'!C36</f>
        <v>Explain types of targets</v>
      </c>
      <c r="U65" s="160"/>
      <c r="V65" s="160" t="str">
        <f>IF('Shooting Sports'!J36&lt;&gt;"", 'Shooting Sports'!J36,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Sports'!J39&lt;&gt;"", 'Shooting Sports'!J39, "")</f>
        <v/>
      </c>
      <c r="W67" s="233"/>
      <c r="AB67" s="233"/>
      <c r="AG67" s="233"/>
    </row>
    <row r="68" spans="5:33">
      <c r="O68"/>
      <c r="R68" s="233"/>
      <c r="S68" s="160" t="str">
        <f>'Shooting Sports'!B40</f>
        <v>S1</v>
      </c>
      <c r="T68" s="160" t="str">
        <f>'Shooting Sports'!C40</f>
        <v>Fire 5 shots in 2 volleys at a target</v>
      </c>
      <c r="U68" s="160"/>
      <c r="V68" s="160" t="str">
        <f>IF('Shooting Sports'!J40&lt;&gt;"", 'Shooting Sports'!J40, "")</f>
        <v/>
      </c>
      <c r="W68" s="233"/>
      <c r="AB68" s="233"/>
      <c r="AG68" s="233"/>
    </row>
    <row r="69" spans="5:33">
      <c r="O69"/>
      <c r="R69" s="233"/>
      <c r="S69" s="160" t="str">
        <f>'Shooting Sports'!B41</f>
        <v>S2</v>
      </c>
      <c r="T69" s="160" t="str">
        <f>'Shooting Sports'!C41</f>
        <v>Demonstrate/Explain range commands</v>
      </c>
      <c r="U69" s="160"/>
      <c r="V69" s="160" t="str">
        <f>IF('Shooting Sports'!J41&lt;&gt;"", 'Shooting Sports'!J41, "")</f>
        <v/>
      </c>
      <c r="W69" s="233"/>
      <c r="AB69" s="233"/>
      <c r="AG69" s="233"/>
    </row>
    <row r="70" spans="5:33" ht="13.2" customHeight="1">
      <c r="O70"/>
      <c r="S70" s="160" t="str">
        <f>'Shooting Sports'!B42</f>
        <v>S3</v>
      </c>
      <c r="T70" s="160" t="str">
        <f>'Shooting Sports'!C42</f>
        <v>Shoot with your off hand</v>
      </c>
      <c r="U70" s="160"/>
      <c r="V70" s="160" t="str">
        <f>IF('Shooting Sports'!J42&lt;&gt;"", 'Shooting Sports'!J42,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wq/jGgaX54dkUQDNLoxgmDm4Yu3ltc0FHuV2/KifAOuE/lcsFFwmWX3C66pwpoJsHtipClMpGZMSz+EzlI9dyQ==" saltValue="goISHtbWAgcIV1SDLJNIQQ=="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7</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Bobcat!K13</f>
        <v/>
      </c>
      <c r="D4" s="373" t="str">
        <f>Achievements!E5</f>
        <v>(do 1-4 and one other)</v>
      </c>
      <c r="E4" s="31">
        <f>Achievements!$B6</f>
        <v>1</v>
      </c>
      <c r="F4" s="179" t="str">
        <f>Achievements!$C6</f>
        <v>Attend a pack or family campout</v>
      </c>
      <c r="G4" s="32" t="str">
        <f>IF(Achievements!K6&lt;&gt;"","A","")</f>
        <v/>
      </c>
      <c r="I4" s="366" t="str">
        <f>Electives!E6</f>
        <v>(do 1-4 and one of 5-7)</v>
      </c>
      <c r="J4" s="178">
        <f>Electives!B7</f>
        <v>1</v>
      </c>
      <c r="K4" s="36" t="str">
        <f>Electives!C7</f>
        <v>ID parts of a coin</v>
      </c>
      <c r="L4" s="31" t="str">
        <f>IF(Electives!K7&lt;&gt;"","E","")</f>
        <v/>
      </c>
      <c r="N4" s="378" t="str">
        <f>Electives!E74</f>
        <v>(do all, only one of 3)</v>
      </c>
      <c r="O4" s="178">
        <f>Electives!B75</f>
        <v>1</v>
      </c>
      <c r="P4" s="36" t="str">
        <f>Electives!C75</f>
        <v>Play a game of dinosaur knowledge</v>
      </c>
      <c r="Q4" s="31" t="str">
        <f>IF(Electives!K75&lt;&gt;"","E","")</f>
        <v/>
      </c>
      <c r="R4" s="221"/>
      <c r="S4" s="226">
        <f>'Cub Awards'!B6</f>
        <v>1</v>
      </c>
      <c r="T4" s="364" t="str">
        <f>'Cub Awards'!C6</f>
        <v>Create a checklist to keep home safe</v>
      </c>
      <c r="U4" s="364"/>
      <c r="V4" s="226" t="str">
        <f>IF('Cub Awards'!K6&lt;&gt;"", 'Cub Awards'!K6, "")</f>
        <v/>
      </c>
      <c r="W4" s="221"/>
      <c r="X4" s="227" t="str">
        <f>NOVA!B174</f>
        <v>1a</v>
      </c>
      <c r="Y4" s="227" t="str">
        <f>NOVA!C174</f>
        <v>Complete the Air of the Wolf adventure</v>
      </c>
      <c r="Z4" s="227"/>
      <c r="AA4" s="227" t="str">
        <f>IF(NOVA!K174&lt;&gt;"", NOVA!K174, "")</f>
        <v/>
      </c>
      <c r="AB4" s="221"/>
      <c r="AC4" s="227" t="str">
        <f>NOVA!B51</f>
        <v>1a</v>
      </c>
      <c r="AD4" s="227" t="str">
        <f>NOVA!C51</f>
        <v>Read or watch 1 hour of wildlife content</v>
      </c>
      <c r="AE4" s="227"/>
      <c r="AF4" s="227" t="str">
        <f>IF(NOVA!K51&lt;&gt;"", NOVA!K51, "")</f>
        <v/>
      </c>
      <c r="AG4" s="221"/>
      <c r="AH4" s="227" t="str">
        <f>NOVA!B115</f>
        <v>1a</v>
      </c>
      <c r="AI4" s="227" t="str">
        <f>NOVA!C115</f>
        <v>Read or watch 1 hour of tech content</v>
      </c>
      <c r="AJ4" s="227"/>
      <c r="AK4" s="227" t="str">
        <f>IF(NOVA!K115&lt;&gt;"", NOVA!K115,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IF(Achievements!K7&lt;&gt;"","A","")</f>
        <v/>
      </c>
      <c r="I5" s="367"/>
      <c r="J5" s="178">
        <f>Electives!B8</f>
        <v>2</v>
      </c>
      <c r="K5" s="36" t="str">
        <f>Electives!C8</f>
        <v>Find and tell about the mintmarks</v>
      </c>
      <c r="L5" s="31" t="str">
        <f>IF(Electives!K8&lt;&gt;"","E","")</f>
        <v/>
      </c>
      <c r="N5" s="378"/>
      <c r="O5" s="178">
        <f>Electives!B76</f>
        <v>2</v>
      </c>
      <c r="P5" s="36" t="str">
        <f>Electives!C76</f>
        <v>Create an imaginary dinosaur</v>
      </c>
      <c r="Q5" s="31" t="str">
        <f>IF(Electives!K76&lt;&gt;"","E","")</f>
        <v/>
      </c>
      <c r="R5" s="224"/>
      <c r="S5" s="226">
        <f>'Cub Awards'!B7</f>
        <v>2</v>
      </c>
      <c r="T5" s="364" t="str">
        <f>'Cub Awards'!C7</f>
        <v>Discuss emergency plan with family</v>
      </c>
      <c r="U5" s="364"/>
      <c r="V5" s="226" t="str">
        <f>IF('Cub Awards'!K7&lt;&gt;"", 'Cub Awards'!K7, "")</f>
        <v/>
      </c>
      <c r="W5" s="224"/>
      <c r="X5" s="227" t="str">
        <f>NOVA!B175</f>
        <v>1b</v>
      </c>
      <c r="Y5" s="227" t="str">
        <f>NOVA!C175</f>
        <v>Complete the Code of the Wolf adventure</v>
      </c>
      <c r="Z5" s="227"/>
      <c r="AA5" s="227" t="str">
        <f>IF(NOVA!K175&lt;&gt;"", NOVA!K175, "")</f>
        <v xml:space="preserve"> </v>
      </c>
      <c r="AB5" s="224"/>
      <c r="AC5" s="227" t="str">
        <f>NOVA!B52</f>
        <v>1b</v>
      </c>
      <c r="AD5" s="227" t="str">
        <f>NOVA!C52</f>
        <v>List at least two questions or ideas</v>
      </c>
      <c r="AE5" s="227"/>
      <c r="AF5" s="227" t="str">
        <f>IF(NOVA!K52&lt;&gt;"", NOVA!K52, "")</f>
        <v/>
      </c>
      <c r="AG5" s="224"/>
      <c r="AH5" s="227" t="str">
        <f>NOVA!B116</f>
        <v>1b</v>
      </c>
      <c r="AI5" s="227" t="str">
        <f>NOVA!C116</f>
        <v>List at least two questions or ideas</v>
      </c>
      <c r="AJ5" s="227"/>
      <c r="AK5" s="227" t="str">
        <f>IF(NOVA!K116&lt;&gt;"", NOVA!K116, "")</f>
        <v/>
      </c>
    </row>
    <row r="6" spans="1:37">
      <c r="A6" s="39" t="s">
        <v>271</v>
      </c>
      <c r="B6" s="48" t="str">
        <f>IF(COUNTIF(B11:B16,"C")&gt;0,COUNTIF(B11:B16,"C")," ")</f>
        <v xml:space="preserve"> </v>
      </c>
      <c r="D6" s="374"/>
      <c r="E6" s="31" t="str">
        <f>Achievements!$B8</f>
        <v>3a</v>
      </c>
      <c r="F6" s="179" t="str">
        <f>Achievements!$C8</f>
        <v>Recite Outdoor Code</v>
      </c>
      <c r="G6" s="32" t="str">
        <f>IF(Achievements!K8&lt;&gt;"","A","")</f>
        <v/>
      </c>
      <c r="I6" s="367"/>
      <c r="J6" s="178">
        <f>Electives!B9</f>
        <v>3</v>
      </c>
      <c r="K6" s="36" t="str">
        <f>Electives!C9</f>
        <v>Make a rubbing of a coin</v>
      </c>
      <c r="L6" s="31" t="str">
        <f>IF(Electives!K9&lt;&gt;"","E","")</f>
        <v/>
      </c>
      <c r="N6" s="378"/>
      <c r="O6" s="178" t="str">
        <f>Electives!B77</f>
        <v>3a</v>
      </c>
      <c r="P6" s="36" t="str">
        <f>Electives!C77</f>
        <v>Make a fossil cast</v>
      </c>
      <c r="Q6" s="31" t="str">
        <f>IF(Electives!K77&lt;&gt;"","E","")</f>
        <v/>
      </c>
      <c r="R6" s="228"/>
      <c r="S6" s="226">
        <f>'Cub Awards'!B8</f>
        <v>3</v>
      </c>
      <c r="T6" s="364" t="str">
        <f>'Cub Awards'!C8</f>
        <v>Create/plan/practice summoning help</v>
      </c>
      <c r="U6" s="364"/>
      <c r="V6" s="226" t="str">
        <f>IF('Cub Awards'!K8&lt;&gt;"", 'Cub Awards'!K8, "")</f>
        <v/>
      </c>
      <c r="W6" s="228"/>
      <c r="X6" s="227">
        <f>NOVA!B176</f>
        <v>2</v>
      </c>
      <c r="Y6" s="227" t="str">
        <f>NOVA!C176</f>
        <v>Complete Call of the Wild adventure</v>
      </c>
      <c r="Z6" s="227"/>
      <c r="AA6" s="227" t="str">
        <f>IF(NOVA!K176&lt;&gt;"", NOVA!K176, "")</f>
        <v/>
      </c>
      <c r="AB6" s="228"/>
      <c r="AC6" s="227" t="str">
        <f>NOVA!B53</f>
        <v>1c</v>
      </c>
      <c r="AD6" s="227" t="str">
        <f>NOVA!C53</f>
        <v>Discuss two with your counselor</v>
      </c>
      <c r="AE6" s="227"/>
      <c r="AF6" s="227" t="str">
        <f>IF(NOVA!K53&lt;&gt;"", NOVA!K53, "")</f>
        <v/>
      </c>
      <c r="AG6" s="228"/>
      <c r="AH6" s="227" t="str">
        <f>NOVA!B117</f>
        <v>1c</v>
      </c>
      <c r="AI6" s="227" t="str">
        <f>NOVA!C117</f>
        <v>Discuss two with your counselor</v>
      </c>
      <c r="AJ6" s="227"/>
      <c r="AK6" s="227" t="str">
        <f>IF(NOVA!K117&lt;&gt;"", NOVA!K117,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IF(Achievements!K9&lt;&gt;"","A","")</f>
        <v/>
      </c>
      <c r="I7" s="367"/>
      <c r="J7" s="178">
        <f>Electives!B10</f>
        <v>4</v>
      </c>
      <c r="K7" s="36" t="str">
        <f>Electives!C10</f>
        <v>Play a game with coin math</v>
      </c>
      <c r="L7" s="31" t="str">
        <f>IF(Electives!K10&lt;&gt;"","E","")</f>
        <v/>
      </c>
      <c r="N7" s="378"/>
      <c r="O7" s="178" t="str">
        <f>Electives!B78</f>
        <v>3b</v>
      </c>
      <c r="P7" s="36" t="str">
        <f>Electives!C78</f>
        <v>Make a dinosaur dig and dig in it</v>
      </c>
      <c r="Q7" s="31" t="str">
        <f>IF(Electives!K78&lt;&gt;"","E","")</f>
        <v/>
      </c>
      <c r="R7" s="228"/>
      <c r="S7" s="226">
        <f>'Cub Awards'!B9</f>
        <v>4</v>
      </c>
      <c r="T7" s="364" t="str">
        <f>'Cub Awards'!C9</f>
        <v>Learn basic first aid</v>
      </c>
      <c r="U7" s="364"/>
      <c r="V7" s="226" t="str">
        <f>IF('Cub Awards'!K9&lt;&gt;"", 'Cub Awards'!K9, "")</f>
        <v/>
      </c>
      <c r="W7" s="228"/>
      <c r="X7" s="227">
        <f>NOVA!B177</f>
        <v>3</v>
      </c>
      <c r="Y7" s="227" t="str">
        <f>NOVA!C177</f>
        <v>Discuss facts about Dr. Alvarez</v>
      </c>
      <c r="Z7" s="227"/>
      <c r="AA7" s="227" t="str">
        <f>IF(NOVA!K177&lt;&gt;"", NOVA!K177, "")</f>
        <v/>
      </c>
      <c r="AB7" s="228"/>
      <c r="AC7" s="227">
        <f>NOVA!B54</f>
        <v>2</v>
      </c>
      <c r="AD7" s="227" t="str">
        <f>NOVA!C54</f>
        <v>Complete an elective listed in comment</v>
      </c>
      <c r="AE7" s="227"/>
      <c r="AF7" s="227" t="str">
        <f>IF(NOVA!K54&lt;&gt;"", NOVA!K54, "")</f>
        <v/>
      </c>
      <c r="AG7" s="228"/>
      <c r="AH7" s="227">
        <f>NOVA!B118</f>
        <v>2</v>
      </c>
      <c r="AI7" s="227" t="str">
        <f>NOVA!C118</f>
        <v>Complete an elective listed in comment</v>
      </c>
      <c r="AJ7" s="227"/>
      <c r="AK7" s="227" t="str">
        <f>IF(NOVA!K118&lt;&gt;"", NOVA!K118, "")</f>
        <v/>
      </c>
    </row>
    <row r="8" spans="1:37">
      <c r="A8" s="47"/>
      <c r="B8" s="47"/>
      <c r="D8" s="374"/>
      <c r="E8" s="31" t="str">
        <f>Achievements!$B10</f>
        <v>3c</v>
      </c>
      <c r="F8" s="179" t="str">
        <f>Achievements!$C10</f>
        <v>List how you are careful with fire</v>
      </c>
      <c r="G8" s="32" t="str">
        <f>IF(Achievements!K10&lt;&gt;"","A","")</f>
        <v/>
      </c>
      <c r="I8" s="367"/>
      <c r="J8" s="178">
        <f>Electives!B11</f>
        <v>5</v>
      </c>
      <c r="K8" s="36" t="str">
        <f>Electives!C11</f>
        <v>Play a coin game</v>
      </c>
      <c r="L8" s="31" t="str">
        <f>IF(Electives!K11&lt;&gt;"","E","")</f>
        <v/>
      </c>
      <c r="N8" s="378"/>
      <c r="O8" s="178">
        <f>Electives!B79</f>
        <v>4</v>
      </c>
      <c r="P8" s="36" t="str">
        <f>Electives!C79</f>
        <v>Make an edible fossil</v>
      </c>
      <c r="Q8" s="31" t="str">
        <f>IF(Electives!K79&lt;&gt;"","E","")</f>
        <v/>
      </c>
      <c r="R8" s="228"/>
      <c r="S8" s="226">
        <f>'Cub Awards'!B10</f>
        <v>5</v>
      </c>
      <c r="T8" s="364" t="str">
        <f>'Cub Awards'!C10</f>
        <v>Join a safe kids program</v>
      </c>
      <c r="U8" s="364"/>
      <c r="V8" s="226" t="str">
        <f>IF('Cub Awards'!K10&lt;&gt;"", 'Cub Awards'!K10, "")</f>
        <v/>
      </c>
      <c r="W8" s="228"/>
      <c r="X8" s="227">
        <f>NOVA!B178</f>
        <v>4</v>
      </c>
      <c r="Y8" s="227" t="str">
        <f>NOVA!C178</f>
        <v>Research 3 famous STEM professionals</v>
      </c>
      <c r="Z8" s="227"/>
      <c r="AA8" s="227" t="str">
        <f>IF(NOVA!K178&lt;&gt;"", NOVA!K178, "")</f>
        <v/>
      </c>
      <c r="AB8" s="228"/>
      <c r="AC8" s="227" t="str">
        <f>NOVA!B55</f>
        <v>3a</v>
      </c>
      <c r="AD8" s="227" t="str">
        <f>NOVA!C55</f>
        <v>Explore what is wildlife</v>
      </c>
      <c r="AE8" s="227"/>
      <c r="AF8" s="227" t="str">
        <f>IF(NOVA!K55&lt;&gt;"", NOVA!K55, "")</f>
        <v/>
      </c>
      <c r="AG8" s="228"/>
      <c r="AH8" s="227" t="str">
        <f>NOVA!B119</f>
        <v>3a</v>
      </c>
      <c r="AI8" s="227" t="str">
        <f>NOVA!C119</f>
        <v>Look up definition of Technology</v>
      </c>
      <c r="AJ8" s="227"/>
      <c r="AK8" s="227" t="str">
        <f>IF(NOVA!K119&lt;&gt;"", NOVA!K119, "")</f>
        <v/>
      </c>
    </row>
    <row r="9" spans="1:37">
      <c r="A9" s="4"/>
      <c r="B9" s="4"/>
      <c r="D9" s="374"/>
      <c r="E9" s="31" t="str">
        <f>Achievements!$B11</f>
        <v>4a</v>
      </c>
      <c r="F9" s="179" t="str">
        <f>Achievements!$C11</f>
        <v>Show what to do during natural disaster</v>
      </c>
      <c r="G9" s="32" t="str">
        <f>IF(Achievements!K11&lt;&gt;"","A","")</f>
        <v/>
      </c>
      <c r="I9" s="367"/>
      <c r="J9" s="178">
        <f>Electives!B12</f>
        <v>6</v>
      </c>
      <c r="K9" s="36" t="str">
        <f>Electives!C12</f>
        <v>Create a balance scale</v>
      </c>
      <c r="L9" s="31" t="str">
        <f>IF(Electives!K12&lt;&gt;"","E","")</f>
        <v/>
      </c>
      <c r="O9" s="174" t="str">
        <f>Electives!B81</f>
        <v>Finding Your Way</v>
      </c>
      <c r="P9" s="29"/>
      <c r="R9" s="228"/>
      <c r="S9" s="226">
        <f>'Cub Awards'!B11</f>
        <v>6</v>
      </c>
      <c r="T9" s="364" t="str">
        <f>'Cub Awards'!C11</f>
        <v>Tell about what you learned</v>
      </c>
      <c r="U9" s="364"/>
      <c r="V9" s="226" t="str">
        <f>IF('Cub Awards'!K11&lt;&gt;"", 'Cub Awards'!K11, "")</f>
        <v/>
      </c>
      <c r="W9" s="228"/>
      <c r="X9" s="227">
        <f>NOVA!B179</f>
        <v>5</v>
      </c>
      <c r="Y9" s="227" t="str">
        <f>NOVA!C179</f>
        <v>Discuss importance of STEM education</v>
      </c>
      <c r="Z9" s="227"/>
      <c r="AA9" s="227" t="str">
        <f>IF(NOVA!K179&lt;&gt;"", NOVA!K179, "")</f>
        <v/>
      </c>
      <c r="AB9" s="228"/>
      <c r="AC9" s="227" t="str">
        <f>NOVA!B56</f>
        <v>3b</v>
      </c>
      <c r="AD9" s="227" t="str">
        <f>NOVA!C56</f>
        <v>Explain relationships within food chain</v>
      </c>
      <c r="AE9" s="227"/>
      <c r="AF9" s="227" t="str">
        <f>IF(NOVA!K56&lt;&gt;"", NOVA!K56, "")</f>
        <v/>
      </c>
      <c r="AG9" s="228"/>
      <c r="AH9" s="227" t="str">
        <f>NOVA!B120</f>
        <v>3b1</v>
      </c>
      <c r="AI9" s="227" t="str">
        <f>NOVA!C120</f>
        <v>How is tech used in communication</v>
      </c>
      <c r="AJ9" s="227"/>
      <c r="AK9" s="227" t="str">
        <f>IF(NOVA!K120&lt;&gt;"", NOVA!K120, "")</f>
        <v/>
      </c>
    </row>
    <row r="10" spans="1:37" ht="12.75" customHeight="1">
      <c r="A10" s="1" t="s">
        <v>24</v>
      </c>
      <c r="D10" s="374"/>
      <c r="E10" s="31" t="str">
        <f>Achievements!$B12</f>
        <v>4b</v>
      </c>
      <c r="F10" s="179" t="str">
        <f>Achievements!$C12</f>
        <v>Show what to do to prevent spreading germs</v>
      </c>
      <c r="G10" s="32" t="str">
        <f>IF(Achievements!K12&lt;&gt;"","A","")</f>
        <v/>
      </c>
      <c r="I10" s="368"/>
      <c r="J10" s="178">
        <f>Electives!B13</f>
        <v>7</v>
      </c>
      <c r="K10" s="36" t="str">
        <f>Electives!C13</f>
        <v>Do a coin weight investigation</v>
      </c>
      <c r="L10" s="31" t="str">
        <f>IF(Electives!K13&lt;&gt;"","E","")</f>
        <v/>
      </c>
      <c r="N10" s="378" t="str">
        <f>Electives!E81</f>
        <v>(do all)</v>
      </c>
      <c r="O10" s="178" t="str">
        <f>Electives!B82</f>
        <v>1a</v>
      </c>
      <c r="P10" s="36" t="str">
        <f>Electives!C82</f>
        <v>Locate your home on a map</v>
      </c>
      <c r="Q10" s="31" t="str">
        <f>IF(Electives!K82&lt;&gt;"","E","")</f>
        <v/>
      </c>
      <c r="R10" s="224"/>
      <c r="S10" s="229"/>
      <c r="T10" s="324" t="str">
        <f>'Cub Awards'!C13</f>
        <v>Outdoor Activity Award</v>
      </c>
      <c r="U10" s="324"/>
      <c r="V10" s="229"/>
      <c r="W10" s="224"/>
      <c r="X10" s="227">
        <f>NOVA!B180</f>
        <v>6</v>
      </c>
      <c r="Y10" s="227" t="str">
        <f>NOVA!C180</f>
        <v>Participate in a science project</v>
      </c>
      <c r="Z10" s="227"/>
      <c r="AA10" s="227" t="str">
        <f>IF(NOVA!K180&lt;&gt;"", NOVA!K180, "")</f>
        <v/>
      </c>
      <c r="AB10" s="224"/>
      <c r="AC10" s="227" t="str">
        <f>NOVA!B57</f>
        <v>3c</v>
      </c>
      <c r="AD10" s="227" t="str">
        <f>NOVA!C57</f>
        <v>Explain your favorite plant / wildlife</v>
      </c>
      <c r="AE10" s="227"/>
      <c r="AF10" s="227" t="str">
        <f>IF(NOVA!K57&lt;&gt;"", NOVA!K57, "")</f>
        <v/>
      </c>
      <c r="AG10" s="224"/>
      <c r="AH10" s="227" t="str">
        <f>NOVA!B121</f>
        <v>3b2</v>
      </c>
      <c r="AI10" s="227" t="str">
        <f>NOVA!C121</f>
        <v>How is tech used in business</v>
      </c>
      <c r="AJ10" s="227"/>
      <c r="AK10" s="227" t="str">
        <f>IF(NOVA!K121&lt;&gt;"", NOVA!K121, "")</f>
        <v/>
      </c>
    </row>
    <row r="11" spans="1:37" ht="13.2" customHeight="1">
      <c r="A11" s="40" t="str">
        <f>Achievements!B5</f>
        <v>Call of the Wild</v>
      </c>
      <c r="B11" s="49" t="str">
        <f>Achievements!K15</f>
        <v/>
      </c>
      <c r="D11" s="374"/>
      <c r="E11" s="31">
        <f>Achievements!$B13</f>
        <v>5</v>
      </c>
      <c r="F11" s="179" t="str">
        <f>Achievements!$C13</f>
        <v>Tie an overhand and square knots</v>
      </c>
      <c r="G11" s="32" t="str">
        <f>IF(Achievements!K13&lt;&gt;"","A","")</f>
        <v/>
      </c>
      <c r="J11" s="174" t="str">
        <f>Electives!B15</f>
        <v>Air of the Wolf</v>
      </c>
      <c r="K11" s="1"/>
      <c r="N11" s="378"/>
      <c r="O11" s="178" t="str">
        <f>Electives!B83</f>
        <v>1b</v>
      </c>
      <c r="P11" s="36" t="str">
        <f>Electives!C83</f>
        <v>Draw a map</v>
      </c>
      <c r="Q11" s="31" t="str">
        <f>IF(Electives!K83&lt;&gt;"","E","")</f>
        <v/>
      </c>
      <c r="R11" s="224"/>
      <c r="S11" s="226">
        <f>'Cub Awards'!B14</f>
        <v>1</v>
      </c>
      <c r="T11" s="364" t="str">
        <f>'Cub Awards'!C14</f>
        <v>Attend either summer Day or Resident camp</v>
      </c>
      <c r="U11" s="364"/>
      <c r="V11" s="226" t="str">
        <f>IF('Cub Awards'!K14&lt;&gt;"", 'Cub Awards'!K14, "")</f>
        <v/>
      </c>
      <c r="W11" s="224"/>
      <c r="X11" s="227">
        <f>NOVA!B181</f>
        <v>7</v>
      </c>
      <c r="Y11" s="227" t="str">
        <f>NOVA!C181</f>
        <v>Do ONE</v>
      </c>
      <c r="Z11" s="227"/>
      <c r="AA11" s="227" t="str">
        <f>IF(NOVA!K181&lt;&gt;"", NOVA!K181, "")</f>
        <v/>
      </c>
      <c r="AB11" s="224"/>
      <c r="AC11" s="227" t="str">
        <f>NOVA!B58</f>
        <v>3d</v>
      </c>
      <c r="AD11" s="227" t="str">
        <f>NOVA!C58</f>
        <v>Discuss what you've learned</v>
      </c>
      <c r="AE11" s="227"/>
      <c r="AF11" s="227" t="str">
        <f>IF(NOVA!K58&lt;&gt;"", NOVA!K58, "")</f>
        <v/>
      </c>
      <c r="AG11" s="224"/>
      <c r="AH11" s="227" t="str">
        <f>NOVA!B122</f>
        <v>3b3</v>
      </c>
      <c r="AI11" s="227" t="str">
        <f>NOVA!C122</f>
        <v>How is tech used in construction</v>
      </c>
      <c r="AJ11" s="227"/>
      <c r="AK11" s="227" t="str">
        <f>IF(NOVA!K122&lt;&gt;"", NOVA!K122, "")</f>
        <v/>
      </c>
    </row>
    <row r="12" spans="1:37" ht="13.2" customHeight="1">
      <c r="A12" s="41" t="str">
        <f>Achievements!B16</f>
        <v>Council Fire</v>
      </c>
      <c r="B12" s="49" t="str">
        <f>Achievements!K24</f>
        <v/>
      </c>
      <c r="D12" s="374"/>
      <c r="E12" s="31">
        <f>Achievements!$B14</f>
        <v>6</v>
      </c>
      <c r="F12" s="179" t="str">
        <f>Achievements!$C14</f>
        <v>Identify four types of animals</v>
      </c>
      <c r="G12" s="32" t="str">
        <f>IF(Achievements!K14&lt;&gt;"","A","")</f>
        <v/>
      </c>
      <c r="I12" s="378" t="str">
        <f>Electives!E15</f>
        <v>(do two of 1 and two of 2)</v>
      </c>
      <c r="J12" s="178" t="str">
        <f>Electives!B16</f>
        <v>1a</v>
      </c>
      <c r="K12" s="178" t="str">
        <f>Electives!C16</f>
        <v>Fly and modify a paper airplane</v>
      </c>
      <c r="L12" s="31" t="str">
        <f>IF(Electives!K16&lt;&gt;"","E","")</f>
        <v/>
      </c>
      <c r="N12" s="378"/>
      <c r="O12" s="178" t="str">
        <f>Electives!B84</f>
        <v>2a</v>
      </c>
      <c r="P12" s="36" t="str">
        <f>Electives!C84</f>
        <v>Identify a compass rose</v>
      </c>
      <c r="Q12" s="31" t="str">
        <f>IF(Electives!K84&lt;&gt;"","E","")</f>
        <v/>
      </c>
      <c r="R12" s="221"/>
      <c r="S12" s="226">
        <f>'Cub Awards'!B15</f>
        <v>2</v>
      </c>
      <c r="T12" s="364" t="str">
        <f>'Cub Awards'!C15</f>
        <v>Complete Paws on the Path</v>
      </c>
      <c r="U12" s="364"/>
      <c r="V12" s="226" t="str">
        <f>IF('Cub Awards'!K15&lt;&gt;"", 'Cub Awards'!K15, "")</f>
        <v xml:space="preserve"> </v>
      </c>
      <c r="W12" s="221"/>
      <c r="X12" s="227" t="str">
        <f>NOVA!B182</f>
        <v>7a</v>
      </c>
      <c r="Y12" s="227" t="str">
        <f>NOVA!C182</f>
        <v>Visit with someone in a STEM career</v>
      </c>
      <c r="Z12" s="227"/>
      <c r="AA12" s="227" t="str">
        <f>IF(NOVA!K182&lt;&gt;"", NOVA!K182, "")</f>
        <v/>
      </c>
      <c r="AB12" s="221"/>
      <c r="AC12" s="227">
        <f>NOVA!B59</f>
        <v>4</v>
      </c>
      <c r="AD12" s="227" t="str">
        <f>NOVA!C59</f>
        <v>Do TWO from A-F</v>
      </c>
      <c r="AE12" s="227"/>
      <c r="AF12" s="227" t="str">
        <f>IF(NOVA!K59&lt;&gt;"", NOVA!K59, "")</f>
        <v/>
      </c>
      <c r="AG12" s="221"/>
      <c r="AH12" s="227" t="str">
        <f>NOVA!B123</f>
        <v>3b4</v>
      </c>
      <c r="AI12" s="227" t="str">
        <f>NOVA!C123</f>
        <v>How is tech used in sports</v>
      </c>
      <c r="AJ12" s="227"/>
      <c r="AK12" s="227" t="str">
        <f>IF(NOVA!K123&lt;&gt;"", NOVA!K123, "")</f>
        <v/>
      </c>
    </row>
    <row r="13" spans="1:37">
      <c r="A13" s="41" t="str">
        <f>Achievements!B25</f>
        <v>Duty to God Footsteps</v>
      </c>
      <c r="B13" s="49" t="str">
        <f>Achievements!K32</f>
        <v/>
      </c>
      <c r="D13" s="379" t="str">
        <f>Achievements!$B16</f>
        <v>Council Fire</v>
      </c>
      <c r="E13" s="379"/>
      <c r="F13" s="379"/>
      <c r="G13" s="379"/>
      <c r="I13" s="378"/>
      <c r="J13" s="178" t="str">
        <f>Electives!B17</f>
        <v>1b</v>
      </c>
      <c r="K13" s="178" t="str">
        <f>Electives!C17</f>
        <v>Make a balloon powered sled</v>
      </c>
      <c r="L13" s="31" t="str">
        <f>IF(Electives!K17&lt;&gt;"","E","")</f>
        <v/>
      </c>
      <c r="N13" s="378"/>
      <c r="O13" s="178" t="str">
        <f>Electives!B85</f>
        <v>2b</v>
      </c>
      <c r="P13" s="36" t="str">
        <f>Electives!C85</f>
        <v>Use a compass to find north</v>
      </c>
      <c r="Q13" s="31" t="str">
        <f>IF(Electives!K85&lt;&gt;"","E","")</f>
        <v/>
      </c>
      <c r="R13" s="221"/>
      <c r="S13" s="226">
        <f>'Cub Awards'!B16</f>
        <v>3</v>
      </c>
      <c r="T13" s="364" t="str">
        <f>'Cub Awards'!C16</f>
        <v>do five</v>
      </c>
      <c r="U13" s="364"/>
      <c r="V13" s="226" t="str">
        <f>IF('Cub Awards'!K16&lt;&gt;"", 'Cub Awards'!K16, "")</f>
        <v/>
      </c>
      <c r="W13" s="221"/>
      <c r="X13" s="227" t="str">
        <f>NOVA!B183</f>
        <v>7b</v>
      </c>
      <c r="Y13" s="227" t="str">
        <f>NOVA!C183</f>
        <v>Learn about a career dependent on STEM</v>
      </c>
      <c r="Z13" s="227"/>
      <c r="AA13" s="227" t="str">
        <f>IF(NOVA!K183&lt;&gt;"", NOVA!K183, "")</f>
        <v/>
      </c>
      <c r="AB13" s="221"/>
      <c r="AC13" s="227" t="str">
        <f>NOVA!B60</f>
        <v>4a1</v>
      </c>
      <c r="AD13" s="227" t="str">
        <f>NOVA!C60</f>
        <v xml:space="preserve">Catalog 3-5 endangered plants/animals </v>
      </c>
      <c r="AE13" s="227"/>
      <c r="AF13" s="227" t="str">
        <f>IF(NOVA!K60&lt;&gt;"", NOVA!K60, "")</f>
        <v/>
      </c>
      <c r="AG13" s="221"/>
      <c r="AH13" s="227" t="str">
        <f>NOVA!B124</f>
        <v>3b5</v>
      </c>
      <c r="AI13" s="227" t="str">
        <f>NOVA!C124</f>
        <v>How is tech used in entertainment</v>
      </c>
      <c r="AJ13" s="227"/>
      <c r="AK13" s="227" t="str">
        <f>IF(NOVA!K124&lt;&gt;"", NOVA!K124, "")</f>
        <v/>
      </c>
    </row>
    <row r="14" spans="1:37" ht="12.75" customHeight="1">
      <c r="A14" s="41" t="str">
        <f>Achievements!B33</f>
        <v>Howling at the Moon</v>
      </c>
      <c r="B14" s="49" t="str">
        <f>Achievements!K38</f>
        <v xml:space="preserve"> </v>
      </c>
      <c r="D14" s="373" t="str">
        <f>Achievements!E16</f>
        <v>(do 1-2 and one of 3-7)</v>
      </c>
      <c r="E14" s="31">
        <f>Achievements!$B17</f>
        <v>1</v>
      </c>
      <c r="F14" s="179" t="str">
        <f>Achievements!$C17</f>
        <v>Participate in a flag ceremony</v>
      </c>
      <c r="G14" s="32" t="str">
        <f>IF(Achievements!K17&lt;&gt;"","A","")</f>
        <v/>
      </c>
      <c r="I14" s="378"/>
      <c r="J14" s="178" t="str">
        <f>Electives!B18</f>
        <v>1c</v>
      </c>
      <c r="K14" s="178" t="str">
        <f>Electives!C18</f>
        <v>Bounce an underinflated ball</v>
      </c>
      <c r="L14" s="31" t="str">
        <f>IF(Electives!K18&lt;&gt;"","E","")</f>
        <v/>
      </c>
      <c r="N14" s="378"/>
      <c r="O14" s="178">
        <f>Electives!B86</f>
        <v>3</v>
      </c>
      <c r="P14" s="36" t="str">
        <f>Electives!C86</f>
        <v>Use a compass on a scavenger hunt</v>
      </c>
      <c r="Q14" s="31" t="str">
        <f>IF(Electives!K86&lt;&gt;"","E","")</f>
        <v/>
      </c>
      <c r="R14" s="228"/>
      <c r="S14" s="226" t="str">
        <f>'Cub Awards'!B17</f>
        <v>a</v>
      </c>
      <c r="T14" s="364" t="str">
        <f>'Cub Awards'!C17</f>
        <v>Participate in nature hike</v>
      </c>
      <c r="U14" s="364"/>
      <c r="V14" s="226" t="str">
        <f>IF('Cub Awards'!K17&lt;&gt;"", 'Cub Awards'!K17, "")</f>
        <v/>
      </c>
      <c r="W14" s="228"/>
      <c r="X14" s="227">
        <f>NOVA!B184</f>
        <v>8</v>
      </c>
      <c r="Y14" s="227" t="str">
        <f>NOVA!C184</f>
        <v>Discuss scientific method</v>
      </c>
      <c r="Z14" s="227"/>
      <c r="AA14" s="227" t="str">
        <f>IF(NOVA!K184&lt;&gt;"", NOVA!K184, "")</f>
        <v/>
      </c>
      <c r="AB14" s="228"/>
      <c r="AC14" s="227" t="str">
        <f>NOVA!B61</f>
        <v>4a2</v>
      </c>
      <c r="AD14" s="227" t="str">
        <f>NOVA!C61</f>
        <v>Display 10 locally threatened species</v>
      </c>
      <c r="AE14" s="227"/>
      <c r="AF14" s="227" t="str">
        <f>IF(NOVA!K61&lt;&gt;"", NOVA!K61, "")</f>
        <v/>
      </c>
      <c r="AG14" s="228"/>
      <c r="AH14" s="227" t="str">
        <f>NOVA!B125</f>
        <v>3c</v>
      </c>
      <c r="AI14" s="227" t="str">
        <f>NOVA!C125</f>
        <v>Discuss your findings with counselor</v>
      </c>
      <c r="AJ14" s="227"/>
      <c r="AK14" s="227" t="str">
        <f>IF(NOVA!K125&lt;&gt;"", NOVA!K125, "")</f>
        <v/>
      </c>
    </row>
    <row r="15" spans="1:37">
      <c r="A15" s="41" t="str">
        <f>Achievements!B39</f>
        <v>Paws on the Path</v>
      </c>
      <c r="B15" s="49" t="str">
        <f>Achievements!K47</f>
        <v xml:space="preserve"> </v>
      </c>
      <c r="D15" s="374"/>
      <c r="E15" s="31">
        <f>Achievements!$B18</f>
        <v>2</v>
      </c>
      <c r="F15" s="179" t="str">
        <f>Achievements!$C18</f>
        <v>Work on a service project</v>
      </c>
      <c r="G15" s="32" t="str">
        <f>IF(Achievements!K18&lt;&gt;"","A","")</f>
        <v/>
      </c>
      <c r="I15" s="378"/>
      <c r="J15" s="178" t="str">
        <f>Electives!B19</f>
        <v>1d</v>
      </c>
      <c r="K15" s="178" t="str">
        <f>Electives!C19</f>
        <v>Roll an underinflated ball or tire</v>
      </c>
      <c r="L15" s="31" t="str">
        <f>IF(Electives!K19&lt;&gt;"","E","")</f>
        <v/>
      </c>
      <c r="N15" s="378"/>
      <c r="O15" s="178">
        <f>Electives!B87</f>
        <v>4</v>
      </c>
      <c r="P15" s="36" t="str">
        <f>Electives!C87</f>
        <v>Go on a hike with a map and compass</v>
      </c>
      <c r="Q15" s="31" t="str">
        <f>IF(Electives!K87&lt;&gt;"","E","")</f>
        <v/>
      </c>
      <c r="R15" s="224"/>
      <c r="S15" s="226" t="str">
        <f>'Cub Awards'!B18</f>
        <v>b</v>
      </c>
      <c r="T15" s="364" t="str">
        <f>'Cub Awards'!C18</f>
        <v>Participate in outdoor activity</v>
      </c>
      <c r="U15" s="364"/>
      <c r="V15" s="226" t="str">
        <f>IF('Cub Awards'!K18&lt;&gt;"", 'Cub Awards'!K18, "")</f>
        <v/>
      </c>
      <c r="W15" s="224"/>
      <c r="X15" s="227">
        <f>NOVA!B185</f>
        <v>9</v>
      </c>
      <c r="Y15" s="227" t="str">
        <f>NOVA!C185</f>
        <v>Participate in a STEM activity with den</v>
      </c>
      <c r="Z15" s="227"/>
      <c r="AA15" s="227" t="str">
        <f>IF(NOVA!K185&lt;&gt;"", NOVA!K185, "")</f>
        <v/>
      </c>
      <c r="AB15" s="224"/>
      <c r="AC15" s="227" t="str">
        <f>NOVA!B62</f>
        <v>4a3</v>
      </c>
      <c r="AD15" s="227" t="str">
        <f>NOVA!C62</f>
        <v>Discuss threatened v. endangered v. extinct</v>
      </c>
      <c r="AE15" s="227"/>
      <c r="AF15" s="227" t="str">
        <f>IF(NOVA!K62&lt;&gt;"", NOVA!K62, "")</f>
        <v/>
      </c>
      <c r="AG15" s="224"/>
      <c r="AH15" s="227">
        <f>NOVA!B126</f>
        <v>4</v>
      </c>
      <c r="AI15" s="227" t="str">
        <f>NOVA!C126</f>
        <v>Visit a place where tech is used</v>
      </c>
      <c r="AJ15" s="227"/>
      <c r="AK15" s="227" t="str">
        <f>IF(NOVA!K126&lt;&gt;"", NOVA!K126, "")</f>
        <v/>
      </c>
    </row>
    <row r="16" spans="1:37" ht="13.2" customHeight="1">
      <c r="A16" s="42" t="str">
        <f>Achievements!B48</f>
        <v>Running with the Pack</v>
      </c>
      <c r="B16" s="49" t="str">
        <f>Achievements!K55</f>
        <v xml:space="preserve"> </v>
      </c>
      <c r="D16" s="374"/>
      <c r="E16" s="31">
        <f>Achievements!$B19</f>
        <v>3</v>
      </c>
      <c r="F16" s="179" t="str">
        <f>Achievements!$C19</f>
        <v>Talk to a PD officer / FD member, etc</v>
      </c>
      <c r="G16" s="32" t="str">
        <f>IF(Achievements!K19&lt;&gt;"","A","")</f>
        <v/>
      </c>
      <c r="I16" s="378"/>
      <c r="J16" s="178" t="str">
        <f>Electives!B20</f>
        <v>2a</v>
      </c>
      <c r="K16" s="178" t="str">
        <f>Electives!C20</f>
        <v>Record the sounds you hear outside</v>
      </c>
      <c r="L16" s="31" t="str">
        <f>IF(Electives!K20&lt;&gt;"","E","")</f>
        <v/>
      </c>
      <c r="O16" s="174" t="str">
        <f>Electives!B89</f>
        <v>Germs Alive!</v>
      </c>
      <c r="P16" s="29"/>
      <c r="R16" s="224"/>
      <c r="S16" s="226" t="str">
        <f>'Cub Awards'!B19</f>
        <v>c</v>
      </c>
      <c r="T16" s="364" t="str">
        <f>'Cub Awards'!C19</f>
        <v>Explain the buddy system</v>
      </c>
      <c r="U16" s="364"/>
      <c r="V16" s="226" t="str">
        <f>IF('Cub Awards'!K19&lt;&gt;"", 'Cub Awards'!K19, "")</f>
        <v/>
      </c>
      <c r="W16" s="224"/>
      <c r="X16" s="227">
        <f>NOVA!B186</f>
        <v>10</v>
      </c>
      <c r="Y16" s="227" t="str">
        <f>NOVA!C186</f>
        <v>Submit Supernova application</v>
      </c>
      <c r="Z16" s="227"/>
      <c r="AA16" s="227" t="str">
        <f>IF(NOVA!K186&lt;&gt;"", NOVA!K186, "")</f>
        <v/>
      </c>
      <c r="AB16" s="224"/>
      <c r="AC16" s="227" t="str">
        <f>NOVA!B63</f>
        <v>4b1</v>
      </c>
      <c r="AD16" s="227" t="str">
        <f>NOVA!C63</f>
        <v>Catalog 5 locally invasive animals</v>
      </c>
      <c r="AE16" s="227"/>
      <c r="AF16" s="227" t="str">
        <f>IF(NOVA!K63&lt;&gt;"", NOVA!K63, "")</f>
        <v/>
      </c>
      <c r="AG16" s="224"/>
      <c r="AH16" s="227" t="str">
        <f>NOVA!B127</f>
        <v>4a1</v>
      </c>
      <c r="AI16" s="227" t="str">
        <f>NOVA!C127</f>
        <v>Talk with someone about tech used</v>
      </c>
      <c r="AJ16" s="227"/>
      <c r="AK16" s="227" t="str">
        <f>IF(NOVA!K127&lt;&gt;"", NOVA!K127, "")</f>
        <v/>
      </c>
    </row>
    <row r="17" spans="1:37">
      <c r="D17" s="374"/>
      <c r="E17" s="31">
        <f>Achievements!$B20</f>
        <v>4</v>
      </c>
      <c r="F17" s="179" t="str">
        <f>Achievements!$C20</f>
        <v>Show how your community has changed</v>
      </c>
      <c r="G17" s="32" t="str">
        <f>IF(Achievements!K20&lt;&gt;"","A","")</f>
        <v/>
      </c>
      <c r="I17" s="378"/>
      <c r="J17" s="178" t="str">
        <f>Electives!B21</f>
        <v>2b</v>
      </c>
      <c r="K17" s="178" t="str">
        <f>Electives!C21</f>
        <v>Create a wind instrument and play it</v>
      </c>
      <c r="L17" s="31" t="str">
        <f>IF(Electives!K21&lt;&gt;"","E","")</f>
        <v/>
      </c>
      <c r="N17" s="366" t="str">
        <f>Electives!E89</f>
        <v>(do five)</v>
      </c>
      <c r="O17" s="178">
        <f>Electives!B90</f>
        <v>1</v>
      </c>
      <c r="P17" s="36" t="str">
        <f>Electives!C90</f>
        <v>Wash your hands and sing the "Germ Song"</v>
      </c>
      <c r="Q17" s="31" t="str">
        <f>IF(Electives!K90&lt;&gt;"","E","")</f>
        <v/>
      </c>
      <c r="R17" s="230"/>
      <c r="S17" s="226" t="str">
        <f>'Cub Awards'!B20</f>
        <v>d</v>
      </c>
      <c r="T17" s="364" t="str">
        <f>'Cub Awards'!C20</f>
        <v>Attend a pack overnighter</v>
      </c>
      <c r="U17" s="364"/>
      <c r="V17" s="226" t="str">
        <f>IF('Cub Awards'!K20&lt;&gt;"", 'Cub Awards'!K20, "")</f>
        <v/>
      </c>
      <c r="W17" s="230"/>
      <c r="X17" s="222"/>
      <c r="Y17" s="104" t="str">
        <f>NOVA!C5</f>
        <v>NOVA Science: Science Everywhere</v>
      </c>
      <c r="Z17" s="104"/>
      <c r="AA17" s="81"/>
      <c r="AB17" s="230"/>
      <c r="AC17" s="227" t="str">
        <f>NOVA!B64</f>
        <v>4b2</v>
      </c>
      <c r="AD17" s="227" t="str">
        <f>NOVA!C64</f>
        <v>Design display about invasive species</v>
      </c>
      <c r="AE17" s="227"/>
      <c r="AF17" s="227" t="str">
        <f>IF(NOVA!K64&lt;&gt;"", NOVA!K64, "")</f>
        <v/>
      </c>
      <c r="AG17" s="230"/>
      <c r="AH17" s="227" t="str">
        <f>NOVA!B128</f>
        <v>4a2</v>
      </c>
      <c r="AI17" s="227" t="str">
        <f>NOVA!C128</f>
        <v>Ask expert why the tech is used</v>
      </c>
      <c r="AJ17" s="227"/>
      <c r="AK17" s="227" t="str">
        <f>IF(NOVA!K128&lt;&gt;"", NOVA!K128, "")</f>
        <v/>
      </c>
    </row>
    <row r="18" spans="1:37">
      <c r="D18" s="374"/>
      <c r="E18" s="31">
        <f>Achievements!$B21</f>
        <v>5</v>
      </c>
      <c r="F18" s="179" t="str">
        <f>Achievements!$C21</f>
        <v>Present a solution to a community issue</v>
      </c>
      <c r="G18" s="32" t="str">
        <f>IF(Achievements!K21&lt;&gt;"","A","")</f>
        <v/>
      </c>
      <c r="I18" s="378"/>
      <c r="J18" s="178" t="str">
        <f>Electives!B22</f>
        <v>2c</v>
      </c>
      <c r="K18" s="178" t="str">
        <f>Electives!C22</f>
        <v>Investigate how speed affects sound</v>
      </c>
      <c r="L18" s="31" t="str">
        <f>IF(Electives!K22&lt;&gt;"","E","")</f>
        <v/>
      </c>
      <c r="N18" s="371"/>
      <c r="O18" s="178">
        <f>Electives!B91</f>
        <v>2</v>
      </c>
      <c r="P18" s="36" t="str">
        <f>Electives!C91</f>
        <v>Play germ Magnet</v>
      </c>
      <c r="Q18" s="31" t="str">
        <f>IF(Electives!K91&lt;&gt;"","E","")</f>
        <v/>
      </c>
      <c r="R18" s="230"/>
      <c r="S18" s="226" t="str">
        <f>'Cub Awards'!B21</f>
        <v>e</v>
      </c>
      <c r="T18" s="364" t="str">
        <f>'Cub Awards'!C21</f>
        <v>Complete an oudoor service project</v>
      </c>
      <c r="U18" s="364"/>
      <c r="V18" s="226" t="str">
        <f>IF('Cub Awards'!K21&lt;&gt;"", 'Cub Awards'!K21, "")</f>
        <v/>
      </c>
      <c r="W18" s="230"/>
      <c r="X18" s="227" t="str">
        <f>NOVA!B6</f>
        <v>1a</v>
      </c>
      <c r="Y18" s="227" t="str">
        <f>NOVA!C6</f>
        <v>Read or watch 1 hour of science content</v>
      </c>
      <c r="Z18" s="227"/>
      <c r="AA18" s="227" t="str">
        <f>IF(NOVA!K6&lt;&gt;"", NOVA!K6, "")</f>
        <v/>
      </c>
      <c r="AB18" s="230"/>
      <c r="AC18" s="227" t="str">
        <f>NOVA!B65</f>
        <v>4b3</v>
      </c>
      <c r="AD18" s="227" t="str">
        <f>NOVA!C65</f>
        <v>Discuss invasive species</v>
      </c>
      <c r="AE18" s="227"/>
      <c r="AF18" s="227" t="str">
        <f>IF(NOVA!K65&lt;&gt;"", NOVA!K65, "")</f>
        <v/>
      </c>
      <c r="AG18" s="230"/>
      <c r="AH18" s="227" t="str">
        <f>NOVA!B129</f>
        <v>4b</v>
      </c>
      <c r="AI18" s="227" t="str">
        <f>NOVA!C129</f>
        <v>Discuss with counselor your visit</v>
      </c>
      <c r="AJ18" s="227"/>
      <c r="AK18" s="227" t="str">
        <f>IF(NOVA!K129&lt;&gt;"", NOVA!K129, "")</f>
        <v/>
      </c>
    </row>
    <row r="19" spans="1:37">
      <c r="A19" s="44" t="s">
        <v>23</v>
      </c>
      <c r="B19" s="3"/>
      <c r="D19" s="374"/>
      <c r="E19" s="31">
        <f>Achievements!$B22</f>
        <v>6</v>
      </c>
      <c r="F19" s="179" t="str">
        <f>Achievements!$C22</f>
        <v>Make and follow a den duty chart</v>
      </c>
      <c r="G19" s="32" t="str">
        <f>IF(Achievements!K22&lt;&gt;"","A","")</f>
        <v/>
      </c>
      <c r="I19" s="378"/>
      <c r="J19" s="178" t="str">
        <f>Electives!B23</f>
        <v>2d</v>
      </c>
      <c r="K19" s="178" t="str">
        <f>Electives!C23</f>
        <v>Make and fly a kite</v>
      </c>
      <c r="L19" s="31" t="str">
        <f>IF(Electives!K23&lt;&gt;"","E","")</f>
        <v/>
      </c>
      <c r="N19" s="371"/>
      <c r="O19" s="178">
        <f>Electives!B92</f>
        <v>3</v>
      </c>
      <c r="P19" s="36" t="str">
        <f>Electives!C92</f>
        <v>Conduct a sneeze demonstration</v>
      </c>
      <c r="Q19" s="31" t="str">
        <f>IF(Electives!K92&lt;&gt;"","E","")</f>
        <v/>
      </c>
      <c r="R19" s="230"/>
      <c r="S19" s="226" t="str">
        <f>'Cub Awards'!B22</f>
        <v>f</v>
      </c>
      <c r="T19" s="364" t="str">
        <f>'Cub Awards'!C22</f>
        <v>Complete conservation project</v>
      </c>
      <c r="U19" s="364"/>
      <c r="V19" s="226" t="str">
        <f>IF('Cub Awards'!K22&lt;&gt;"", 'Cub Awards'!K22, "")</f>
        <v/>
      </c>
      <c r="W19" s="230"/>
      <c r="X19" s="227" t="str">
        <f>NOVA!B7</f>
        <v>1b</v>
      </c>
      <c r="Y19" s="227" t="str">
        <f>NOVA!C7</f>
        <v>List at least two questions or ideas</v>
      </c>
      <c r="Z19" s="227"/>
      <c r="AA19" s="227" t="str">
        <f>IF(NOVA!K7&lt;&gt;"", NOVA!K7, "")</f>
        <v/>
      </c>
      <c r="AB19" s="230"/>
      <c r="AC19" s="227" t="str">
        <f>NOVA!B66</f>
        <v>4c1</v>
      </c>
      <c r="AD19" s="227" t="str">
        <f>NOVA!C66</f>
        <v>Visit a local ecosystem and investigate</v>
      </c>
      <c r="AE19" s="227"/>
      <c r="AF19" s="227" t="str">
        <f>IF(NOVA!K66&lt;&gt;"", NOVA!K66, "")</f>
        <v/>
      </c>
      <c r="AG19" s="230"/>
      <c r="AH19" s="227">
        <f>NOVA!B130</f>
        <v>5</v>
      </c>
      <c r="AI19" s="227" t="str">
        <f>NOVA!C130</f>
        <v>Discuss how tech affects your life</v>
      </c>
      <c r="AJ19" s="227"/>
      <c r="AK19" s="227" t="str">
        <f>IF(NOVA!K130&lt;&gt;"", NOVA!K130, "")</f>
        <v/>
      </c>
    </row>
    <row r="20" spans="1:37">
      <c r="A20" s="132" t="str">
        <f>Electives!B6</f>
        <v>Adventures in Coins</v>
      </c>
      <c r="B20" s="31" t="str">
        <f>IF(Electives!K14&gt;0,Electives!K14," ")</f>
        <v/>
      </c>
      <c r="D20" s="375"/>
      <c r="E20" s="31">
        <f>Achievements!$B23</f>
        <v>7</v>
      </c>
      <c r="F20" s="179" t="str">
        <f>Achievements!$C23</f>
        <v>Participate in assembly for military vets</v>
      </c>
      <c r="G20" s="32" t="str">
        <f>IF(Achievements!K23&lt;&gt;"","A","")</f>
        <v/>
      </c>
      <c r="I20" s="378"/>
      <c r="J20" s="178" t="str">
        <f>Electives!B24</f>
        <v>2e</v>
      </c>
      <c r="K20" s="178" t="str">
        <f>Electives!C24</f>
        <v>Participate in a wind powered race</v>
      </c>
      <c r="L20" s="31" t="str">
        <f>IF(Electives!K24&lt;&gt;"","E","")</f>
        <v/>
      </c>
      <c r="N20" s="371"/>
      <c r="O20" s="178">
        <f>Electives!B93</f>
        <v>4</v>
      </c>
      <c r="P20" s="36" t="str">
        <f>Electives!C93</f>
        <v>Conduct a mucus demonstration</v>
      </c>
      <c r="Q20" s="31" t="str">
        <f>IF(Electives!K93&lt;&gt;"","E","")</f>
        <v/>
      </c>
      <c r="R20" s="230"/>
      <c r="S20" s="226" t="str">
        <f>'Cub Awards'!B23</f>
        <v>g</v>
      </c>
      <c r="T20" s="364" t="str">
        <f>'Cub Awards'!C23</f>
        <v>Earn the Summertime Pack Award</v>
      </c>
      <c r="U20" s="364"/>
      <c r="V20" s="226" t="str">
        <f>IF('Cub Awards'!K23&lt;&gt;"", 'Cub Awards'!K23, "")</f>
        <v/>
      </c>
      <c r="W20" s="230"/>
      <c r="X20" s="227" t="str">
        <f>NOVA!B8</f>
        <v>1c</v>
      </c>
      <c r="Y20" s="227" t="str">
        <f>NOVA!C8</f>
        <v>Discuss two with your counselor</v>
      </c>
      <c r="Z20" s="227"/>
      <c r="AA20" s="227" t="str">
        <f>IF(NOVA!K8&lt;&gt;"", NOVA!K8, "")</f>
        <v/>
      </c>
      <c r="AB20" s="230"/>
      <c r="AC20" s="227" t="str">
        <f>NOVA!B67</f>
        <v>4c2</v>
      </c>
      <c r="AD20" s="227" t="str">
        <f>NOVA!C67</f>
        <v>Draw food web of plants / animals</v>
      </c>
      <c r="AE20" s="227"/>
      <c r="AF20" s="227" t="str">
        <f>IF(NOVA!K67&lt;&gt;"", NOVA!K67, "")</f>
        <v/>
      </c>
      <c r="AG20" s="230"/>
      <c r="AH20" s="223"/>
      <c r="AI20" s="224" t="str">
        <f>NOVA!C132</f>
        <v>NOVA Engineering: Swing!</v>
      </c>
      <c r="AJ20" s="225"/>
      <c r="AK20" s="223"/>
    </row>
    <row r="21" spans="1:37">
      <c r="A21" s="133" t="str">
        <f>Electives!B15</f>
        <v>Air of the Wolf</v>
      </c>
      <c r="B21" s="31" t="str">
        <f>IF(Electives!K25&gt;0,Electives!K25,"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IF(Electives!K94&lt;&gt;"","E","")</f>
        <v/>
      </c>
      <c r="R21" s="230"/>
      <c r="S21" s="226" t="str">
        <f>'Cub Awards'!B24</f>
        <v>h</v>
      </c>
      <c r="T21" s="364" t="str">
        <f>'Cub Awards'!C24</f>
        <v>Participate in nature observation</v>
      </c>
      <c r="U21" s="364"/>
      <c r="V21" s="226" t="str">
        <f>IF('Cub Awards'!K24&lt;&gt;"", 'Cub Awards'!K24, "")</f>
        <v/>
      </c>
      <c r="W21" s="230"/>
      <c r="X21" s="227">
        <f>NOVA!B9</f>
        <v>2</v>
      </c>
      <c r="Y21" s="227" t="str">
        <f>NOVA!C9</f>
        <v>Complete an elective listed in comment</v>
      </c>
      <c r="Z21" s="227"/>
      <c r="AA21" s="227" t="str">
        <f>IF(NOVA!K9&lt;&gt;"", NOVA!K9, "")</f>
        <v/>
      </c>
      <c r="AB21" s="230"/>
      <c r="AC21" s="227" t="str">
        <f>NOVA!B68</f>
        <v>4c3</v>
      </c>
      <c r="AD21" s="227" t="str">
        <f>NOVA!C68</f>
        <v>Discuss food web with counselor</v>
      </c>
      <c r="AE21" s="227"/>
      <c r="AF21" s="227" t="str">
        <f>IF(NOVA!K68&lt;&gt;"", NOVA!K68, "")</f>
        <v/>
      </c>
      <c r="AG21" s="230"/>
      <c r="AH21" s="227" t="str">
        <f>NOVA!B133</f>
        <v>1a</v>
      </c>
      <c r="AI21" s="227" t="str">
        <f>NOVA!C133</f>
        <v>Read or watch 1 hour of mechanical content</v>
      </c>
      <c r="AJ21" s="227"/>
      <c r="AK21" s="227" t="str">
        <f>IF(NOVA!K133&lt;&gt;"", NOVA!K133, "")</f>
        <v/>
      </c>
    </row>
    <row r="22" spans="1:37" ht="12.75" customHeight="1">
      <c r="A22" s="133" t="str">
        <f>Electives!B26</f>
        <v>Code of the Wolf</v>
      </c>
      <c r="B22" s="50" t="str">
        <f>IF(Electives!K49&gt;0,Electives!K49," ")</f>
        <v xml:space="preserve"> </v>
      </c>
      <c r="D22" s="376" t="str">
        <f>Achievements!E25</f>
        <v>(do 1 or 2 and two of 4-6)</v>
      </c>
      <c r="E22" s="31">
        <f>Achievements!$B26</f>
        <v>1</v>
      </c>
      <c r="F22" s="179" t="str">
        <f>Achievements!$C26</f>
        <v>Discuss your duty to God</v>
      </c>
      <c r="G22" s="32" t="str">
        <f>IF(Achievements!K26&lt;&gt;"","A","")</f>
        <v/>
      </c>
      <c r="I22" s="378" t="str">
        <f>Electives!E26</f>
        <v>(do two of 1, one of 2, one of 3 and one of 4)</v>
      </c>
      <c r="J22" s="178" t="str">
        <f>Electives!B27</f>
        <v>1a</v>
      </c>
      <c r="K22" s="36" t="str">
        <f>Electives!C27</f>
        <v>Make a game requiring math to keep score</v>
      </c>
      <c r="L22" s="31" t="str">
        <f>IF(Electives!K27&lt;&gt;"","E","")</f>
        <v/>
      </c>
      <c r="N22" s="372"/>
      <c r="O22" s="178">
        <f>Electives!B95</f>
        <v>6</v>
      </c>
      <c r="P22" s="36" t="str">
        <f>Electives!C95</f>
        <v>Make a clean room chart</v>
      </c>
      <c r="Q22" s="31" t="str">
        <f>IF(Electives!K95&lt;&gt;"","E","")</f>
        <v/>
      </c>
      <c r="R22" s="230"/>
      <c r="S22" s="226" t="str">
        <f>'Cub Awards'!B25</f>
        <v>i</v>
      </c>
      <c r="T22" s="364" t="str">
        <f>'Cub Awards'!C25</f>
        <v>Participate in outdoor aquatics</v>
      </c>
      <c r="U22" s="364"/>
      <c r="V22" s="226" t="str">
        <f>IF('Cub Awards'!K25&lt;&gt;"", 'Cub Awards'!K25, "")</f>
        <v/>
      </c>
      <c r="W22" s="230"/>
      <c r="X22" s="227" t="str">
        <f>NOVA!B10</f>
        <v>3a</v>
      </c>
      <c r="Y22" s="227" t="str">
        <f>NOVA!C10</f>
        <v>Choose a question to investigate</v>
      </c>
      <c r="Z22" s="227"/>
      <c r="AA22" s="227" t="str">
        <f>IF(NOVA!K10&lt;&gt;"", NOVA!K10, "")</f>
        <v/>
      </c>
      <c r="AB22" s="230"/>
      <c r="AC22" s="227" t="str">
        <f>NOVA!B69</f>
        <v>4d1</v>
      </c>
      <c r="AD22" s="227" t="str">
        <f>NOVA!C69</f>
        <v>Crate diorama of local animal's habitat</v>
      </c>
      <c r="AE22" s="227"/>
      <c r="AF22" s="227" t="str">
        <f>IF(NOVA!K69&lt;&gt;"", NOVA!K69, "")</f>
        <v/>
      </c>
      <c r="AG22" s="230"/>
      <c r="AH22" s="227" t="str">
        <f>NOVA!B134</f>
        <v>1b</v>
      </c>
      <c r="AI22" s="227" t="str">
        <f>NOVA!C134</f>
        <v>List at least two questions or ideas</v>
      </c>
      <c r="AJ22" s="227"/>
      <c r="AK22" s="227" t="str">
        <f>IF(NOVA!K134&lt;&gt;"", NOVA!K134, "")</f>
        <v/>
      </c>
    </row>
    <row r="23" spans="1:37">
      <c r="A23" s="133" t="str">
        <f>Electives!B50</f>
        <v>Collections and Hobbies</v>
      </c>
      <c r="B23" s="31" t="str">
        <f>IF(Electives!K57&gt;0,Electives!K57," ")</f>
        <v/>
      </c>
      <c r="D23" s="377"/>
      <c r="E23" s="31">
        <f>Achievements!$B27</f>
        <v>2</v>
      </c>
      <c r="F23" s="179" t="str">
        <f>Achievements!$C27</f>
        <v>Earn the religious emblem of your faith</v>
      </c>
      <c r="G23" s="32" t="str">
        <f>IF(Achievements!K27&lt;&gt;"","A","")</f>
        <v/>
      </c>
      <c r="I23" s="378"/>
      <c r="J23" s="178" t="str">
        <f>Electives!B28</f>
        <v>1b</v>
      </c>
      <c r="K23" s="36" t="str">
        <f>Electives!C28</f>
        <v>Play of "Go Fish for 10's"</v>
      </c>
      <c r="L23" s="31" t="str">
        <f>IF(Electives!K28&lt;&gt;"","E","")</f>
        <v/>
      </c>
      <c r="O23" s="174" t="str">
        <f>Electives!B97</f>
        <v>Grow Something</v>
      </c>
      <c r="P23" s="29"/>
      <c r="R23" s="230"/>
      <c r="S23" s="226" t="str">
        <f>'Cub Awards'!B26</f>
        <v>j</v>
      </c>
      <c r="T23" s="364" t="str">
        <f>'Cub Awards'!C26</f>
        <v>Participate in outdoor campfire pgm</v>
      </c>
      <c r="U23" s="364"/>
      <c r="V23" s="226" t="str">
        <f>IF('Cub Awards'!K26&lt;&gt;"", 'Cub Awards'!K26, "")</f>
        <v/>
      </c>
      <c r="W23" s="230"/>
      <c r="X23" s="227" t="str">
        <f>NOVA!B11</f>
        <v>3b</v>
      </c>
      <c r="Y23" s="227" t="str">
        <f>NOVA!C11</f>
        <v>Use scientific method to investigate</v>
      </c>
      <c r="Z23" s="227"/>
      <c r="AA23" s="227" t="str">
        <f>IF(NOVA!K11&lt;&gt;"", NOVA!K11, "")</f>
        <v/>
      </c>
      <c r="AB23" s="230"/>
      <c r="AC23" s="227" t="str">
        <f>NOVA!B70</f>
        <v>4d2</v>
      </c>
      <c r="AD23" s="227" t="str">
        <f>NOVA!C70</f>
        <v>Explain what animal must have</v>
      </c>
      <c r="AE23" s="227"/>
      <c r="AF23" s="227" t="str">
        <f>IF(NOVA!K70&lt;&gt;"", NOVA!K70, "")</f>
        <v/>
      </c>
      <c r="AG23" s="230"/>
      <c r="AH23" s="227" t="str">
        <f>NOVA!B135</f>
        <v>1c</v>
      </c>
      <c r="AI23" s="227" t="str">
        <f>NOVA!C135</f>
        <v>Discuss two with your counselor</v>
      </c>
      <c r="AJ23" s="227"/>
      <c r="AK23" s="227" t="str">
        <f>IF(NOVA!K135&lt;&gt;"", NOVA!K135, "")</f>
        <v/>
      </c>
    </row>
    <row r="24" spans="1:37">
      <c r="A24" s="133" t="str">
        <f>Electives!B58</f>
        <v>Cubs Who Care</v>
      </c>
      <c r="B24" s="31" t="str">
        <f>IF(Electives!K73&gt;0,Electives!K73," ")</f>
        <v/>
      </c>
      <c r="D24" s="377"/>
      <c r="E24" s="31">
        <f>Achievements!$B28</f>
        <v>3</v>
      </c>
      <c r="F24" s="179" t="str">
        <f>Achievements!$C28</f>
        <v>Offer a prayer, etc with family/den/pack</v>
      </c>
      <c r="G24" s="32" t="str">
        <f>IF(Achievements!K28&lt;&gt;"","A","")</f>
        <v/>
      </c>
      <c r="I24" s="378"/>
      <c r="J24" s="178" t="str">
        <f>Electives!B29</f>
        <v>1c</v>
      </c>
      <c r="K24" s="36" t="str">
        <f>Electives!C29</f>
        <v>Do 5 activities that use math</v>
      </c>
      <c r="L24" s="31" t="str">
        <f>IF(Electives!K29&lt;&gt;"","E","")</f>
        <v/>
      </c>
      <c r="N24" s="366" t="str">
        <f>Electives!E97</f>
        <v>(do 1-3 and one of 4)</v>
      </c>
      <c r="O24" s="178">
        <f>Electives!B98</f>
        <v>1</v>
      </c>
      <c r="P24" s="36" t="str">
        <f>Electives!C98</f>
        <v>Plant a seed</v>
      </c>
      <c r="Q24" s="31" t="str">
        <f>IF(Electives!K98&lt;&gt;"","E","")</f>
        <v/>
      </c>
      <c r="R24" s="230"/>
      <c r="S24" s="226" t="str">
        <f>'Cub Awards'!B27</f>
        <v>k</v>
      </c>
      <c r="T24" s="364" t="str">
        <f>'Cub Awards'!C27</f>
        <v>Participate in outdoor sporting event</v>
      </c>
      <c r="U24" s="364"/>
      <c r="V24" s="226" t="str">
        <f>IF('Cub Awards'!K27&lt;&gt;"", 'Cub Awards'!K27, "")</f>
        <v/>
      </c>
      <c r="W24" s="230"/>
      <c r="X24" s="227" t="str">
        <f>NOVA!B12</f>
        <v>3c</v>
      </c>
      <c r="Y24" s="227" t="str">
        <f>NOVA!C12</f>
        <v>Discuss findings with counselor</v>
      </c>
      <c r="Z24" s="227"/>
      <c r="AA24" s="227" t="str">
        <f>IF(NOVA!K12&lt;&gt;"", NOVA!K12, "")</f>
        <v/>
      </c>
      <c r="AB24" s="230"/>
      <c r="AC24" s="238" t="str">
        <f>NOVA!B71</f>
        <v>4e1</v>
      </c>
      <c r="AD24" s="227" t="str">
        <f>NOVA!C71</f>
        <v>Make and place a bird feeder</v>
      </c>
      <c r="AE24" s="227"/>
      <c r="AF24" s="227" t="str">
        <f>IF(NOVA!K71&lt;&gt;"", NOVA!K71, "")</f>
        <v/>
      </c>
      <c r="AG24" s="230"/>
      <c r="AH24" s="227">
        <f>NOVA!B136</f>
        <v>2</v>
      </c>
      <c r="AI24" s="227" t="str">
        <f>NOVA!C136</f>
        <v>Complete an elective listed in comment</v>
      </c>
      <c r="AJ24" s="227"/>
      <c r="AK24" s="227" t="str">
        <f>IF(NOVA!K136&lt;&gt;"", NOVA!K136, "")</f>
        <v/>
      </c>
    </row>
    <row r="25" spans="1:37" ht="12.75" customHeight="1">
      <c r="A25" s="133" t="str">
        <f>Electives!B74</f>
        <v>Digging in the Past</v>
      </c>
      <c r="B25" s="31" t="str">
        <f>IF(Electives!K80&gt;0,Electives!K80," ")</f>
        <v/>
      </c>
      <c r="D25" s="377"/>
      <c r="E25" s="31">
        <f>Achievements!$B29</f>
        <v>4</v>
      </c>
      <c r="F25" s="179" t="str">
        <f>Achievements!$C29</f>
        <v>Read a story about religious freedom</v>
      </c>
      <c r="G25" s="32" t="str">
        <f>IF(Achievements!K29&lt;&gt;"","A","")</f>
        <v/>
      </c>
      <c r="I25" s="378"/>
      <c r="J25" s="178" t="str">
        <f>Electives!B30</f>
        <v>1d</v>
      </c>
      <c r="K25" s="36" t="str">
        <f>Electives!C30</f>
        <v>Make a rekenrek with two rows</v>
      </c>
      <c r="L25" s="31" t="str">
        <f>IF(Electives!K30&lt;&gt;"","E","")</f>
        <v/>
      </c>
      <c r="N25" s="371"/>
      <c r="O25" s="178">
        <f>Electives!B99</f>
        <v>2</v>
      </c>
      <c r="P25" s="36" t="str">
        <f>Electives!C99</f>
        <v>Learn about what grows in your area</v>
      </c>
      <c r="Q25" s="31" t="str">
        <f>IF(Electives!K99&lt;&gt;"","E","")</f>
        <v/>
      </c>
      <c r="R25" s="230"/>
      <c r="S25" s="226" t="str">
        <f>'Cub Awards'!B28</f>
        <v>l</v>
      </c>
      <c r="T25" s="364" t="str">
        <f>'Cub Awards'!C28</f>
        <v>Participate in outdoor worship service</v>
      </c>
      <c r="U25" s="364"/>
      <c r="V25" s="226" t="str">
        <f>IF('Cub Awards'!K28&lt;&gt;"", 'Cub Awards'!K28, "")</f>
        <v/>
      </c>
      <c r="W25" s="230"/>
      <c r="X25" s="227">
        <f>NOVA!B13</f>
        <v>4</v>
      </c>
      <c r="Y25" s="227" t="str">
        <f>NOVA!C13</f>
        <v>Visit a place where science is done</v>
      </c>
      <c r="Z25" s="227"/>
      <c r="AA25" s="227" t="str">
        <f>IF(NOVA!K13&lt;&gt;"", NOVA!K13, "")</f>
        <v/>
      </c>
      <c r="AB25" s="230"/>
      <c r="AC25" s="227" t="str">
        <f>NOVA!B72</f>
        <v>4e2</v>
      </c>
      <c r="AD25" s="227" t="str">
        <f>NOVA!C72</f>
        <v>Fill feeder with birdseed</v>
      </c>
      <c r="AE25" s="227"/>
      <c r="AF25" s="227" t="str">
        <f>IF(NOVA!K72&lt;&gt;"", NOVA!K72, "")</f>
        <v/>
      </c>
      <c r="AG25" s="230"/>
      <c r="AH25" s="227" t="str">
        <f>NOVA!B137</f>
        <v>3a1</v>
      </c>
      <c r="AI25" s="227" t="str">
        <f>NOVA!C137</f>
        <v>Make a list of the three kinds of levers</v>
      </c>
      <c r="AJ25" s="227"/>
      <c r="AK25" s="227" t="str">
        <f>IF(NOVA!K137&lt;&gt;"", NOVA!K137, "")</f>
        <v/>
      </c>
    </row>
    <row r="26" spans="1:37" ht="12.75" customHeight="1">
      <c r="A26" s="133" t="str">
        <f>Electives!B81</f>
        <v>Finding Your Way</v>
      </c>
      <c r="B26" s="31" t="str">
        <f>IF(Electives!K88&gt;0,Electives!K88," ")</f>
        <v xml:space="preserve"> </v>
      </c>
      <c r="D26" s="377"/>
      <c r="E26" s="31">
        <f>Achievements!$B30</f>
        <v>5</v>
      </c>
      <c r="F26" s="179" t="str">
        <f>Achievements!$C30</f>
        <v>Learn a song of grace</v>
      </c>
      <c r="G26" s="32" t="str">
        <f>IF(Achievements!K30&lt;&gt;"","A","")</f>
        <v/>
      </c>
      <c r="I26" s="378"/>
      <c r="J26" s="178" t="str">
        <f>Electives!B31</f>
        <v>1e</v>
      </c>
      <c r="K26" s="36" t="str">
        <f>Electives!C31</f>
        <v xml:space="preserve">Make a rain gauge </v>
      </c>
      <c r="L26" s="31" t="str">
        <f>IF(Electives!K31&lt;&gt;"","E","")</f>
        <v/>
      </c>
      <c r="N26" s="371"/>
      <c r="O26" s="178">
        <f>Electives!B100</f>
        <v>3</v>
      </c>
      <c r="P26" s="36" t="str">
        <f>Electives!C100</f>
        <v>Visit a botanical garden</v>
      </c>
      <c r="Q26" s="31" t="str">
        <f>IF(Electives!K100&lt;&gt;"","E","")</f>
        <v/>
      </c>
      <c r="R26" s="231"/>
      <c r="S26" s="226" t="str">
        <f>'Cub Awards'!B29</f>
        <v>m</v>
      </c>
      <c r="T26" s="364" t="str">
        <f>'Cub Awards'!C29</f>
        <v>Explore park</v>
      </c>
      <c r="U26" s="364"/>
      <c r="V26" s="226" t="str">
        <f>IF('Cub Awards'!K29&lt;&gt;"", 'Cub Awards'!K29, "")</f>
        <v/>
      </c>
      <c r="W26" s="231"/>
      <c r="X26" s="227" t="str">
        <f>NOVA!B14</f>
        <v>4a</v>
      </c>
      <c r="Y26" s="227" t="str">
        <f>NOVA!C14</f>
        <v>Talk to someone in charge about science</v>
      </c>
      <c r="Z26" s="227"/>
      <c r="AA26" s="227" t="str">
        <f>IF(NOVA!K14&lt;&gt;"", NOVA!K14, "")</f>
        <v/>
      </c>
      <c r="AB26" s="231"/>
      <c r="AC26" s="227" t="str">
        <f>NOVA!B73</f>
        <v>4e3</v>
      </c>
      <c r="AD26" s="227" t="str">
        <f>NOVA!C73</f>
        <v>Provide a water source</v>
      </c>
      <c r="AE26" s="227"/>
      <c r="AF26" s="227" t="str">
        <f>IF(NOVA!K73&lt;&gt;"", NOVA!K73, "")</f>
        <v/>
      </c>
      <c r="AG26" s="231"/>
      <c r="AH26" s="227" t="str">
        <f>NOVA!B138</f>
        <v>3a2</v>
      </c>
      <c r="AI26" s="227" t="str">
        <f>NOVA!C138</f>
        <v>Show how each lever work</v>
      </c>
      <c r="AJ26" s="227"/>
      <c r="AK26" s="227" t="str">
        <f>IF(NOVA!K138&lt;&gt;"", NOVA!K138, "")</f>
        <v/>
      </c>
    </row>
    <row r="27" spans="1:37" ht="13.2" customHeight="1">
      <c r="A27" s="133" t="str">
        <f>Electives!B89</f>
        <v>Germs Alive!</v>
      </c>
      <c r="B27" s="31" t="str">
        <f>IF(Electives!K96&gt;0,Electives!K96," ")</f>
        <v xml:space="preserve"> </v>
      </c>
      <c r="D27" s="377"/>
      <c r="E27" s="31">
        <f>Achievements!$B31</f>
        <v>6</v>
      </c>
      <c r="F27" s="179" t="str">
        <f>Achievements!$C31</f>
        <v>Visit a religious monument</v>
      </c>
      <c r="G27" s="32" t="str">
        <f>IF(Achievements!K31&lt;&gt;"","A","")</f>
        <v/>
      </c>
      <c r="I27" s="378"/>
      <c r="J27" s="178" t="str">
        <f>Electives!B33</f>
        <v>2a</v>
      </c>
      <c r="K27" s="36" t="str">
        <f>Electives!C33</f>
        <v>Identify 3 shapes in nature</v>
      </c>
      <c r="L27" s="31" t="str">
        <f>IF(Electives!K33&lt;&gt;"","E","")</f>
        <v/>
      </c>
      <c r="N27" s="371"/>
      <c r="O27" s="178" t="str">
        <f>Electives!B101</f>
        <v>4a</v>
      </c>
      <c r="P27" s="36" t="str">
        <f>Electives!C101</f>
        <v>Make a terrarium</v>
      </c>
      <c r="Q27" s="31" t="str">
        <f>IF(Electives!K101&lt;&gt;"","E","")</f>
        <v/>
      </c>
      <c r="R27" s="228"/>
      <c r="S27" s="226" t="str">
        <f>'Cub Awards'!B30</f>
        <v>n</v>
      </c>
      <c r="T27" s="364" t="str">
        <f>'Cub Awards'!C30</f>
        <v>Invent and play outside game</v>
      </c>
      <c r="U27" s="364"/>
      <c r="V27" s="226" t="str">
        <f>IF('Cub Awards'!K30&lt;&gt;"", 'Cub Awards'!K30, "")</f>
        <v/>
      </c>
      <c r="W27" s="228"/>
      <c r="X27" s="227" t="str">
        <f>NOVA!B15</f>
        <v>4b</v>
      </c>
      <c r="Y27" s="227" t="str">
        <f>NOVA!C15</f>
        <v>Discuss science done/used/explained</v>
      </c>
      <c r="Z27" s="227"/>
      <c r="AA27" s="227" t="str">
        <f>IF(NOVA!K15&lt;&gt;"", NOVA!K15, "")</f>
        <v/>
      </c>
      <c r="AB27" s="228"/>
      <c r="AC27" s="227" t="str">
        <f>NOVA!B74</f>
        <v>4e4</v>
      </c>
      <c r="AD27" s="227" t="str">
        <f>NOVA!C74</f>
        <v>Watch and record feeder for 2 weeks</v>
      </c>
      <c r="AE27" s="227"/>
      <c r="AF27" s="227" t="str">
        <f>IF(NOVA!K74&lt;&gt;"", NOVA!K74, "")</f>
        <v/>
      </c>
      <c r="AG27" s="228"/>
      <c r="AH27" s="227" t="str">
        <f>NOVA!B139</f>
        <v>3a3</v>
      </c>
      <c r="AI27" s="227" t="str">
        <f>NOVA!C139</f>
        <v>Show how the lever moves something</v>
      </c>
      <c r="AJ27" s="227"/>
      <c r="AK27" s="227" t="str">
        <f>IF(NOVA!K139&lt;&gt;"", NOVA!K139, "")</f>
        <v/>
      </c>
    </row>
    <row r="28" spans="1:37" ht="13.2" customHeight="1">
      <c r="A28" s="133" t="str">
        <f>Electives!B97</f>
        <v>Grow Something</v>
      </c>
      <c r="B28" s="31" t="str">
        <f>IF(Electives!K104&gt;0,Electives!K104," ")</f>
        <v/>
      </c>
      <c r="D28" s="180" t="str">
        <f>Achievements!$B33</f>
        <v>Howling at the Moon</v>
      </c>
      <c r="E28" s="180"/>
      <c r="F28" s="180"/>
      <c r="G28" s="180"/>
      <c r="I28" s="378"/>
      <c r="J28" s="178" t="str">
        <f>Electives!B34</f>
        <v>2b</v>
      </c>
      <c r="K28" s="36" t="str">
        <f>Electives!C34</f>
        <v>Identify 2 shapes in bridges</v>
      </c>
      <c r="L28" s="31" t="str">
        <f>IF(Electives!K34&lt;&gt;"","E","")</f>
        <v/>
      </c>
      <c r="N28" s="371"/>
      <c r="O28" s="178" t="str">
        <f>Electives!B102</f>
        <v>4b</v>
      </c>
      <c r="P28" s="36" t="str">
        <f>Electives!C102</f>
        <v>Grow a garden with a seed tray</v>
      </c>
      <c r="Q28" s="31" t="str">
        <f>IF(Electives!K102&lt;&gt;"","E","")</f>
        <v/>
      </c>
      <c r="R28" s="230"/>
      <c r="S28" s="229"/>
      <c r="T28" s="324" t="str">
        <f>'Cub Awards'!C32</f>
        <v>World Conservation Award</v>
      </c>
      <c r="U28" s="324"/>
      <c r="V28" s="229"/>
      <c r="W28" s="230"/>
      <c r="X28" s="227">
        <f>NOVA!B16</f>
        <v>5</v>
      </c>
      <c r="Y28" s="227" t="str">
        <f>NOVA!C16</f>
        <v>Discuss how science affects daily life</v>
      </c>
      <c r="Z28" s="227"/>
      <c r="AA28" s="227" t="str">
        <f>IF(NOVA!K16&lt;&gt;"", NOVA!K16, "")</f>
        <v/>
      </c>
      <c r="AB28" s="230"/>
      <c r="AC28" s="227" t="str">
        <f>NOVA!B75</f>
        <v>4e5</v>
      </c>
      <c r="AD28" s="227" t="str">
        <f>NOVA!C75</f>
        <v>Identify visitors</v>
      </c>
      <c r="AE28" s="227"/>
      <c r="AF28" s="227" t="str">
        <f>IF(NOVA!K75&lt;&gt;"", NOVA!K75, "")</f>
        <v/>
      </c>
      <c r="AG28" s="230"/>
      <c r="AH28" s="227" t="str">
        <f>NOVA!B140</f>
        <v>3a4</v>
      </c>
      <c r="AI28" s="227" t="str">
        <f>NOVA!C140</f>
        <v>Show the class of each lever</v>
      </c>
      <c r="AJ28" s="227"/>
      <c r="AK28" s="227" t="str">
        <f>IF(NOVA!K140&lt;&gt;"", NOVA!K140, "")</f>
        <v/>
      </c>
    </row>
    <row r="29" spans="1:37" ht="12.75" customHeight="1">
      <c r="A29" s="133" t="str">
        <f>Electives!B105</f>
        <v>Hometown Heroes</v>
      </c>
      <c r="B29" s="31" t="str">
        <f>IF(Electives!K112&gt;0,Electives!K112," ")</f>
        <v/>
      </c>
      <c r="D29" s="373" t="str">
        <f>Achievements!E33</f>
        <v>(do all)</v>
      </c>
      <c r="E29" s="32">
        <f>Achievements!$B34</f>
        <v>1</v>
      </c>
      <c r="F29" s="33" t="str">
        <f>Achievements!$C34</f>
        <v>Communicate in two ways</v>
      </c>
      <c r="G29" s="32" t="str">
        <f>IF(Achievements!K34&lt;&gt;"","A","")</f>
        <v/>
      </c>
      <c r="I29" s="378"/>
      <c r="J29" s="178" t="str">
        <f>Electives!B35</f>
        <v>2c</v>
      </c>
      <c r="K29" s="36" t="str">
        <f>Electives!C35</f>
        <v>Choose a shape and record where you see it</v>
      </c>
      <c r="L29" s="31" t="str">
        <f>IF(Electives!K35&lt;&gt;"","E","")</f>
        <v/>
      </c>
      <c r="N29" s="372"/>
      <c r="O29" s="178" t="str">
        <f>Electives!B103</f>
        <v>4c</v>
      </c>
      <c r="P29" s="36" t="str">
        <f>Electives!C103</f>
        <v>Grow a sweep potato in water</v>
      </c>
      <c r="Q29" s="31" t="str">
        <f>IF(Electives!K103&lt;&gt;"","E","")</f>
        <v/>
      </c>
      <c r="R29" s="224"/>
      <c r="S29" s="226">
        <f>'Cub Awards'!B33</f>
        <v>1</v>
      </c>
      <c r="T29" s="364" t="str">
        <f>'Cub Awards'!C33</f>
        <v>Complete Paws on the Path</v>
      </c>
      <c r="U29" s="364"/>
      <c r="V29" s="226" t="str">
        <f>IF('Cub Awards'!K33&lt;&gt;"", 'Cub Awards'!K33,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IF(NOVA!K76&lt;&gt;"", NOVA!K76, "")</f>
        <v/>
      </c>
      <c r="AG29" s="224"/>
      <c r="AH29" s="227" t="str">
        <f>NOVA!B141</f>
        <v>3a5</v>
      </c>
      <c r="AI29" s="227" t="str">
        <f>NOVA!C141</f>
        <v>Show why we use levers</v>
      </c>
      <c r="AJ29" s="227"/>
      <c r="AK29" s="227" t="str">
        <f>IF(NOVA!K141&lt;&gt;"", NOVA!K141, "")</f>
        <v/>
      </c>
    </row>
    <row r="30" spans="1:37" ht="12.75" customHeight="1">
      <c r="A30" s="133" t="str">
        <f>Electives!B113</f>
        <v>Motor Away</v>
      </c>
      <c r="B30" s="31" t="str">
        <f>IF(Electives!K118&gt;0,Electives!K118," ")</f>
        <v xml:space="preserve"> </v>
      </c>
      <c r="D30" s="374"/>
      <c r="E30" s="31">
        <f>Achievements!$B35</f>
        <v>2</v>
      </c>
      <c r="F30" s="179" t="str">
        <f>Achievements!$C35</f>
        <v>Create an original skit</v>
      </c>
      <c r="G30" s="32" t="str">
        <f>IF(Achievements!K35&lt;&gt;"","A","")</f>
        <v/>
      </c>
      <c r="I30" s="378"/>
      <c r="J30" s="178" t="str">
        <f>Electives!B37</f>
        <v>3a</v>
      </c>
      <c r="K30" s="36" t="str">
        <f>Electives!C37</f>
        <v>Count the number of colors in a package</v>
      </c>
      <c r="L30" s="31" t="str">
        <f>IF(Electives!K37&lt;&gt;"","E","")</f>
        <v/>
      </c>
      <c r="O30" s="174" t="str">
        <f>Electives!B105</f>
        <v>Hometown Heroes</v>
      </c>
      <c r="P30" s="29"/>
      <c r="R30" s="224"/>
      <c r="S30" s="226">
        <f>'Cub Awards'!B34</f>
        <v>2</v>
      </c>
      <c r="T30" s="364" t="str">
        <f>'Cub Awards'!C34</f>
        <v>Complete Grow Something</v>
      </c>
      <c r="U30" s="364"/>
      <c r="V30" s="226" t="str">
        <f>IF('Cub Awards'!K34&lt;&gt;"", 'Cub Awards'!K34, "")</f>
        <v/>
      </c>
      <c r="W30" s="224"/>
      <c r="X30" s="227" t="str">
        <f>NOVA!B19</f>
        <v>1a</v>
      </c>
      <c r="Y30" s="227" t="str">
        <f>NOVA!C19</f>
        <v>Read or watch 1 hour of Earth science content</v>
      </c>
      <c r="Z30" s="227"/>
      <c r="AA30" s="227" t="str">
        <f>IF(NOVA!K19&lt;&gt;"", NOVA!K19, "")</f>
        <v/>
      </c>
      <c r="AB30" s="224"/>
      <c r="AC30" s="227" t="str">
        <f>NOVA!B77</f>
        <v>4f</v>
      </c>
      <c r="AD30" s="227" t="str">
        <f>NOVA!C77</f>
        <v>Earn Outdoor Ethics or Conservation awards</v>
      </c>
      <c r="AE30" s="227"/>
      <c r="AF30" s="227" t="str">
        <f>IF(NOVA!K77&lt;&gt;"", NOVA!K77, "")</f>
        <v/>
      </c>
      <c r="AG30" s="224"/>
      <c r="AH30" s="227" t="str">
        <f>NOVA!B142</f>
        <v>3b</v>
      </c>
      <c r="AI30" s="227" t="str">
        <f>NOVA!C142</f>
        <v>Design ONE of the following</v>
      </c>
      <c r="AJ30" s="227"/>
      <c r="AK30" s="227" t="str">
        <f>IF(NOVA!K142&lt;&gt;"", NOVA!K142, "")</f>
        <v/>
      </c>
    </row>
    <row r="31" spans="1:37">
      <c r="A31" s="133" t="str">
        <f>Electives!B119</f>
        <v>Paws of Skill</v>
      </c>
      <c r="B31" s="31" t="str">
        <f>IF(Electives!K127&gt;0,Electives!K127," ")</f>
        <v xml:space="preserve"> </v>
      </c>
      <c r="D31" s="374"/>
      <c r="E31" s="31">
        <f>Achievements!$B36</f>
        <v>3</v>
      </c>
      <c r="F31" s="179" t="str">
        <f>Achievements!$C36</f>
        <v>Present a campfire program</v>
      </c>
      <c r="G31" s="32" t="str">
        <f>IF(Achievements!K36&lt;&gt;"","A","")</f>
        <v/>
      </c>
      <c r="I31" s="378"/>
      <c r="J31" s="178" t="str">
        <f>Electives!B38</f>
        <v>3ai</v>
      </c>
      <c r="K31" s="36" t="str">
        <f>Electives!C38</f>
        <v>Draw graph of the number of colors</v>
      </c>
      <c r="L31" s="31" t="str">
        <f>IF(Electives!K38&lt;&gt;"","E","")</f>
        <v/>
      </c>
      <c r="N31" s="366" t="str">
        <f>Electives!E105</f>
        <v>(do 1-3 and one of 4)</v>
      </c>
      <c r="O31" s="178">
        <f>Electives!B106</f>
        <v>1</v>
      </c>
      <c r="P31" s="36" t="str">
        <f>Electives!C106</f>
        <v>Talk about being a hero</v>
      </c>
      <c r="Q31" s="31" t="str">
        <f>IF(Electives!K106&lt;&gt;"","E","")</f>
        <v/>
      </c>
      <c r="R31" s="230"/>
      <c r="S31" s="226">
        <f>'Cub Awards'!B35</f>
        <v>3</v>
      </c>
      <c r="T31" s="364" t="str">
        <f>'Cub Awards'!C35</f>
        <v>Complete Spirit of the Water 1 &amp; 2</v>
      </c>
      <c r="U31" s="364"/>
      <c r="V31" s="226" t="str">
        <f>IF('Cub Awards'!K35&lt;&gt;"", 'Cub Awards'!K35, "")</f>
        <v/>
      </c>
      <c r="W31" s="230"/>
      <c r="X31" s="227" t="str">
        <f>NOVA!B20</f>
        <v>1b</v>
      </c>
      <c r="Y31" s="227" t="str">
        <f>NOVA!C20</f>
        <v>List at least two questions or ideas</v>
      </c>
      <c r="Z31" s="227"/>
      <c r="AA31" s="227" t="str">
        <f>IF(NOVA!K20&lt;&gt;"", NOVA!K20, "")</f>
        <v/>
      </c>
      <c r="AB31" s="230"/>
      <c r="AC31" s="227">
        <f>NOVA!B78</f>
        <v>5</v>
      </c>
      <c r="AD31" s="227" t="str">
        <f>NOVA!C78</f>
        <v>Visit a place to observe wildlife</v>
      </c>
      <c r="AE31" s="227"/>
      <c r="AF31" s="227" t="str">
        <f>IF(NOVA!K78&lt;&gt;"", NOVA!K78, "")</f>
        <v/>
      </c>
      <c r="AG31" s="230"/>
      <c r="AH31" s="227" t="str">
        <f>NOVA!B143</f>
        <v>3b1</v>
      </c>
      <c r="AI31" s="227" t="str">
        <f>NOVA!C143</f>
        <v>A playground fixture using a lever</v>
      </c>
      <c r="AJ31" s="227"/>
      <c r="AK31" s="227" t="str">
        <f>IF(NOVA!K143&lt;&gt;"", NOVA!K143, "")</f>
        <v/>
      </c>
    </row>
    <row r="32" spans="1:37">
      <c r="A32" s="134" t="str">
        <f>Electives!B128</f>
        <v>Spirit of the Water</v>
      </c>
      <c r="B32" s="31" t="str">
        <f>IF(Electives!K134&gt;0,Electives!K134," ")</f>
        <v xml:space="preserve"> </v>
      </c>
      <c r="D32" s="375"/>
      <c r="E32" s="31">
        <f>Achievements!$B37</f>
        <v>4</v>
      </c>
      <c r="F32" s="179" t="str">
        <f>Achievements!$C37</f>
        <v>Perform your campfire program</v>
      </c>
      <c r="G32" s="32" t="str">
        <f>IF(Achievements!K37&lt;&gt;"","A","")</f>
        <v/>
      </c>
      <c r="I32" s="378"/>
      <c r="J32" s="178" t="str">
        <f>Electives!B39</f>
        <v>3aii</v>
      </c>
      <c r="K32" s="36" t="str">
        <f>Electives!C39</f>
        <v>Determine most common color</v>
      </c>
      <c r="L32" s="31" t="str">
        <f>IF(Electives!K39&lt;&gt;"","E","")</f>
        <v/>
      </c>
      <c r="N32" s="371"/>
      <c r="O32" s="178">
        <f>Electives!B107</f>
        <v>2</v>
      </c>
      <c r="P32" s="36" t="str">
        <f>Electives!C107</f>
        <v>Visit an agency where you find heroes</v>
      </c>
      <c r="Q32" s="31" t="str">
        <f>IF(Electives!K107&lt;&gt;"","E","")</f>
        <v/>
      </c>
      <c r="R32" s="230"/>
      <c r="S32" s="226">
        <f>'Cub Awards'!B36</f>
        <v>4</v>
      </c>
      <c r="T32" s="364" t="str">
        <f>'Cub Awards'!C36</f>
        <v>Participate in conservation project</v>
      </c>
      <c r="U32" s="364"/>
      <c r="V32" s="226" t="str">
        <f>IF('Cub Awards'!K36&lt;&gt;"", 'Cub Awards'!K36, "")</f>
        <v/>
      </c>
      <c r="W32" s="230"/>
      <c r="X32" s="227" t="str">
        <f>NOVA!B21</f>
        <v>1c</v>
      </c>
      <c r="Y32" s="227" t="str">
        <f>NOVA!C21</f>
        <v>Discuss two with your counselor</v>
      </c>
      <c r="Z32" s="227"/>
      <c r="AA32" s="227" t="str">
        <f>IF(NOVA!K21&lt;&gt;"", NOVA!K21, "")</f>
        <v/>
      </c>
      <c r="AB32" s="230"/>
      <c r="AC32" s="227" t="str">
        <f>NOVA!B79</f>
        <v>5a1</v>
      </c>
      <c r="AD32" s="227" t="str">
        <f>NOVA!C79</f>
        <v>Talk about different species living there</v>
      </c>
      <c r="AE32" s="227"/>
      <c r="AF32" s="227" t="str">
        <f>IF(NOVA!K79&lt;&gt;"", NOVA!K79, "")</f>
        <v/>
      </c>
      <c r="AG32" s="230"/>
      <c r="AH32" s="227" t="str">
        <f>NOVA!B144</f>
        <v>3b2</v>
      </c>
      <c r="AI32" s="227" t="str">
        <f>NOVA!C144</f>
        <v>A game / sport using a lever</v>
      </c>
      <c r="AJ32" s="227"/>
      <c r="AK32" s="227" t="str">
        <f>IF(NOVA!K144&lt;&gt;"", NOVA!K144, "")</f>
        <v/>
      </c>
    </row>
    <row r="33" spans="1:37" ht="13.2" customHeight="1">
      <c r="D33" s="28" t="str">
        <f>Achievements!$B39</f>
        <v>Paws on the Path</v>
      </c>
      <c r="E33" s="28"/>
      <c r="F33" s="28"/>
      <c r="G33" s="28"/>
      <c r="I33" s="378"/>
      <c r="J33" s="178" t="str">
        <f>Electives!B40</f>
        <v>3aiii</v>
      </c>
      <c r="K33" s="36" t="str">
        <f>Electives!C40</f>
        <v>Compare your results</v>
      </c>
      <c r="L33" s="31" t="str">
        <f>IF(Electives!K40&lt;&gt;"","E","")</f>
        <v/>
      </c>
      <c r="N33" s="371"/>
      <c r="O33" s="178">
        <f>Electives!B108</f>
        <v>3</v>
      </c>
      <c r="P33" s="36" t="str">
        <f>Electives!C108</f>
        <v>Interview a hero</v>
      </c>
      <c r="Q33" s="31" t="str">
        <f>IF(Electives!K108&lt;&gt;"","E","")</f>
        <v/>
      </c>
      <c r="R33" s="230"/>
      <c r="W33" s="230"/>
      <c r="X33" s="227">
        <f>NOVA!B22</f>
        <v>2</v>
      </c>
      <c r="Y33" s="227" t="str">
        <f>NOVA!C22</f>
        <v>Complete an elective listed in comment</v>
      </c>
      <c r="Z33" s="227"/>
      <c r="AA33" s="227" t="str">
        <f>IF(NOVA!K22&lt;&gt;"", NOVA!K22, "")</f>
        <v/>
      </c>
      <c r="AB33" s="230"/>
      <c r="AC33" s="227" t="str">
        <f>NOVA!B80</f>
        <v>5a2</v>
      </c>
      <c r="AD33" s="227" t="str">
        <f>NOVA!C80</f>
        <v>Ask expert about what they studied</v>
      </c>
      <c r="AE33" s="227"/>
      <c r="AF33" s="227" t="str">
        <f>IF(NOVA!K80&lt;&gt;"", NOVA!K80, "")</f>
        <v/>
      </c>
      <c r="AG33" s="230"/>
      <c r="AH33" s="227" t="str">
        <f>NOVA!B145</f>
        <v>3b3</v>
      </c>
      <c r="AI33" s="227" t="str">
        <f>NOVA!C145</f>
        <v>An invention using a lever</v>
      </c>
      <c r="AJ33" s="227"/>
      <c r="AK33" s="227" t="str">
        <f>IF(NOVA!K145&lt;&gt;"", NOVA!K145, "")</f>
        <v/>
      </c>
    </row>
    <row r="34" spans="1:37" ht="12.75" customHeight="1">
      <c r="D34" s="373" t="str">
        <f>Achievements!E39</f>
        <v>(do 1-5)</v>
      </c>
      <c r="E34" s="31">
        <f>Achievements!$B40</f>
        <v>1</v>
      </c>
      <c r="F34" s="179" t="str">
        <f>Achievements!$C40</f>
        <v>Prepare for a hike</v>
      </c>
      <c r="G34" s="31" t="str">
        <f>IF(Achievements!K40&lt;&gt;"","A","")</f>
        <v/>
      </c>
      <c r="I34" s="378"/>
      <c r="J34" s="178" t="str">
        <f>Electives!B41</f>
        <v>3aiv</v>
      </c>
      <c r="K34" s="36" t="str">
        <f>Electives!C41</f>
        <v>Predict the colors in a different package</v>
      </c>
      <c r="L34" s="31" t="str">
        <f>IF(Electives!K41&lt;&gt;"","E","")</f>
        <v/>
      </c>
      <c r="N34" s="371"/>
      <c r="O34" s="178" t="str">
        <f>Electives!B109</f>
        <v>4a</v>
      </c>
      <c r="P34" s="36" t="str">
        <f>Electives!C109</f>
        <v>Honor a serviceperson with a care package</v>
      </c>
      <c r="Q34" s="31" t="str">
        <f>IF(Electives!K109&lt;&gt;"","E","")</f>
        <v/>
      </c>
      <c r="R34" s="224"/>
      <c r="W34" s="224"/>
      <c r="X34" s="227">
        <f>NOVA!B23</f>
        <v>3</v>
      </c>
      <c r="Y34" s="227" t="str">
        <f>NOVA!C23</f>
        <v>Investigate All of A, B, C, OR D</v>
      </c>
      <c r="Z34" s="227"/>
      <c r="AA34" s="227" t="str">
        <f>IF(NOVA!K23&lt;&gt;"", NOVA!K23, "")</f>
        <v/>
      </c>
      <c r="AB34" s="224"/>
      <c r="AC34" s="227" t="str">
        <f>NOVA!B81</f>
        <v>5b</v>
      </c>
      <c r="AD34" s="227" t="str">
        <f>NOVA!C81</f>
        <v>Discuss with counselor your visit</v>
      </c>
      <c r="AE34" s="227"/>
      <c r="AF34" s="227" t="str">
        <f>IF(NOVA!K81&lt;&gt;"", NOVA!K81, "")</f>
        <v/>
      </c>
      <c r="AG34" s="224"/>
      <c r="AH34" s="227" t="str">
        <f>NOVA!B146</f>
        <v>3c</v>
      </c>
      <c r="AI34" s="227" t="str">
        <f>NOVA!C146</f>
        <v>Discuss findings with counselor</v>
      </c>
      <c r="AJ34" s="227"/>
      <c r="AK34" s="227" t="str">
        <f>IF(NOVA!K146&lt;&gt;"", NOVA!K146, "")</f>
        <v/>
      </c>
    </row>
    <row r="35" spans="1:37" ht="13.2" customHeight="1">
      <c r="A35" s="105" t="s">
        <v>103</v>
      </c>
      <c r="B35" s="106"/>
      <c r="D35" s="374"/>
      <c r="E35" s="31">
        <f>Achievements!$B41</f>
        <v>2</v>
      </c>
      <c r="F35" s="179" t="str">
        <f>Achievements!$C41</f>
        <v>Tell what the buddy system is</v>
      </c>
      <c r="G35" s="31" t="str">
        <f>IF(Achievements!K41&lt;&gt;"","A","")</f>
        <v/>
      </c>
      <c r="I35" s="378"/>
      <c r="J35" s="178" t="str">
        <f>Electives!B42</f>
        <v>3av</v>
      </c>
      <c r="K35" s="36" t="str">
        <f>Electives!C42</f>
        <v>Decide if your prediction was close</v>
      </c>
      <c r="L35" s="31" t="str">
        <f>IF(Electives!K42&lt;&gt;"","E","")</f>
        <v/>
      </c>
      <c r="N35" s="371"/>
      <c r="O35" s="178" t="str">
        <f>Electives!B110</f>
        <v>4b</v>
      </c>
      <c r="P35" s="36" t="str">
        <f>Electives!C110</f>
        <v>Find out about service animals</v>
      </c>
      <c r="Q35" s="31" t="str">
        <f>IF(Electives!K110&lt;&gt;"","E","")</f>
        <v/>
      </c>
      <c r="R35" s="224"/>
      <c r="W35" s="224"/>
      <c r="X35" s="227" t="str">
        <f>NOVA!B24</f>
        <v>3a1</v>
      </c>
      <c r="Y35" s="227" t="str">
        <f>NOVA!C24</f>
        <v>How are volcanoes are formed</v>
      </c>
      <c r="Z35" s="227"/>
      <c r="AA35" s="227" t="str">
        <f>IF(NOVA!K24&lt;&gt;"", NOVA!K24, "")</f>
        <v/>
      </c>
      <c r="AB35" s="224"/>
      <c r="AC35" s="227" t="str">
        <f>NOVA!B82</f>
        <v>6a</v>
      </c>
      <c r="AD35" s="227" t="str">
        <f>NOVA!C82</f>
        <v>Discuss why wildlife is important</v>
      </c>
      <c r="AE35" s="227"/>
      <c r="AF35" s="227" t="str">
        <f>IF(NOVA!K82&lt;&gt;"", NOVA!K82, "")</f>
        <v/>
      </c>
      <c r="AG35" s="224"/>
      <c r="AH35" s="227" t="str">
        <f>NOVA!B147</f>
        <v>4a</v>
      </c>
      <c r="AI35" s="227" t="str">
        <f>NOVA!C147</f>
        <v>Visit a place that uses levers</v>
      </c>
      <c r="AJ35" s="227"/>
      <c r="AK35" s="227" t="str">
        <f>IF(NOVA!K147&lt;&gt;"", NOVA!K147, "")</f>
        <v/>
      </c>
    </row>
    <row r="36" spans="1:37" ht="12.75" customHeight="1">
      <c r="A36" s="107" t="s">
        <v>104</v>
      </c>
      <c r="B36" s="23"/>
      <c r="D36" s="374"/>
      <c r="E36" s="31">
        <f>Achievements!$B42</f>
        <v>3</v>
      </c>
      <c r="F36" s="179" t="str">
        <f>Achievements!$C42</f>
        <v>Chose appropriate clothing for a hike</v>
      </c>
      <c r="G36" s="31" t="str">
        <f>IF(Achievements!K42&lt;&gt;"","A","")</f>
        <v/>
      </c>
      <c r="I36" s="378"/>
      <c r="J36" s="178" t="str">
        <f>Electives!B43</f>
        <v>3b</v>
      </c>
      <c r="K36" s="36" t="str">
        <f>Electives!C43</f>
        <v>Measure peoples height and count steps</v>
      </c>
      <c r="L36" s="31" t="str">
        <f>IF(Electives!K43&lt;&gt;"","E","")</f>
        <v/>
      </c>
      <c r="N36" s="372"/>
      <c r="O36" s="178" t="str">
        <f>Electives!B111</f>
        <v>4c</v>
      </c>
      <c r="P36" s="36" t="str">
        <f>Electives!C111</f>
        <v>Participate in an event that celebrates heroes</v>
      </c>
      <c r="Q36" s="31" t="str">
        <f>IF(Electives!K111&lt;&gt;"","E","")</f>
        <v/>
      </c>
      <c r="R36" s="230"/>
      <c r="S36" s="365" t="s">
        <v>669</v>
      </c>
      <c r="T36" s="365"/>
      <c r="U36" s="365"/>
      <c r="V36" s="365"/>
      <c r="W36" s="230"/>
      <c r="X36" s="227" t="str">
        <f>NOVA!B25</f>
        <v>3a2</v>
      </c>
      <c r="Y36" s="227" t="str">
        <f>NOVA!C25</f>
        <v>Difference between lava and magma</v>
      </c>
      <c r="Z36" s="227"/>
      <c r="AA36" s="227" t="str">
        <f>IF(NOVA!K25&lt;&gt;"", NOVA!K25, "")</f>
        <v/>
      </c>
      <c r="AB36" s="230"/>
      <c r="AC36" s="227" t="str">
        <f>NOVA!B83</f>
        <v>6b</v>
      </c>
      <c r="AD36" s="227" t="str">
        <f>NOVA!C83</f>
        <v>Discuss why biodiversity is important</v>
      </c>
      <c r="AE36" s="227"/>
      <c r="AF36" s="227" t="str">
        <f>IF(NOVA!K83&lt;&gt;"", NOVA!K83, "")</f>
        <v/>
      </c>
      <c r="AG36" s="230"/>
      <c r="AH36" s="227" t="str">
        <f>NOVA!B148</f>
        <v>4b</v>
      </c>
      <c r="AI36" s="227" t="str">
        <f>NOVA!C148</f>
        <v>Discuss the equipment using levers</v>
      </c>
      <c r="AJ36" s="227"/>
      <c r="AK36" s="227" t="str">
        <f>IF(NOVA!K148&lt;&gt;"", NOVA!K148, "")</f>
        <v/>
      </c>
    </row>
    <row r="37" spans="1:37" ht="12.75" customHeight="1">
      <c r="A37" s="107" t="s">
        <v>114</v>
      </c>
      <c r="B37" s="23"/>
      <c r="D37" s="374"/>
      <c r="E37" s="31">
        <f>Achievements!$B43</f>
        <v>4</v>
      </c>
      <c r="F37" s="179" t="str">
        <f>Achievements!$C43</f>
        <v>Discuss how you show respect for wildlife</v>
      </c>
      <c r="G37" s="31" t="str">
        <f>IF(Achievements!K43&lt;&gt;"","A","")</f>
        <v/>
      </c>
      <c r="I37" s="378"/>
      <c r="J37" s="178" t="str">
        <f>Electives!B44</f>
        <v>3c</v>
      </c>
      <c r="K37" s="36" t="str">
        <f>Electives!C44</f>
        <v>Graph number of shots to make 5 baskets</v>
      </c>
      <c r="L37" s="31" t="str">
        <f>IF(Electives!K44&lt;&gt;"","E","")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IF(NOVA!K26&lt;&gt;"", NOVA!K26, "")</f>
        <v/>
      </c>
      <c r="AB37" s="230"/>
      <c r="AC37" s="227" t="str">
        <f>NOVA!B84</f>
        <v>6c</v>
      </c>
      <c r="AD37" s="227" t="str">
        <f>NOVA!C84</f>
        <v>Discuss problems with invasive species</v>
      </c>
      <c r="AE37" s="227"/>
      <c r="AF37" s="227" t="str">
        <f>IF(NOVA!K84&lt;&gt;"", NOVA!K84, "")</f>
        <v/>
      </c>
      <c r="AG37" s="230"/>
      <c r="AH37" s="227">
        <f>NOVA!B149</f>
        <v>5</v>
      </c>
      <c r="AI37" s="227" t="str">
        <f>NOVA!C149</f>
        <v>Discuss how simple machines affect life</v>
      </c>
      <c r="AJ37" s="227"/>
      <c r="AK37" s="227" t="str">
        <f>IF(NOVA!K149&lt;&gt;"", NOVA!K149, "")</f>
        <v/>
      </c>
    </row>
    <row r="38" spans="1:37">
      <c r="A38" s="107" t="s">
        <v>105</v>
      </c>
      <c r="B38" s="23"/>
      <c r="D38" s="374"/>
      <c r="E38" s="31">
        <f>Achievements!$B44</f>
        <v>5</v>
      </c>
      <c r="F38" s="179" t="str">
        <f>Achievements!$C44</f>
        <v>Go on a 1 mile hike</v>
      </c>
      <c r="G38" s="31" t="str">
        <f>IF(Achievements!K44&lt;&gt;"","A","")</f>
        <v/>
      </c>
      <c r="I38" s="378"/>
      <c r="J38" s="178" t="str">
        <f>Electives!B46</f>
        <v>4a</v>
      </c>
      <c r="K38" s="36" t="str">
        <f>Electives!C46</f>
        <v>Use a secret code</v>
      </c>
      <c r="L38" s="31" t="str">
        <f>IF(Electives!K46&lt;&gt;"","E","")</f>
        <v/>
      </c>
      <c r="N38" s="366" t="str">
        <f>Electives!E113</f>
        <v>(do all)</v>
      </c>
      <c r="O38" s="178" t="str">
        <f>Electives!B114</f>
        <v>1a</v>
      </c>
      <c r="P38" s="36" t="str">
        <f>Electives!C114</f>
        <v>Fly three kinds of paper airplanes</v>
      </c>
      <c r="Q38" s="31" t="str">
        <f>IF(Electives!K114&lt;&gt;"","E","")</f>
        <v/>
      </c>
      <c r="R38" s="230"/>
      <c r="S38" s="22"/>
      <c r="T38" s="239" t="str">
        <f>'Shooting Sports'!C5</f>
        <v>BB Gun: Level 1</v>
      </c>
      <c r="U38" s="22"/>
      <c r="V38" s="22"/>
      <c r="W38" s="230"/>
      <c r="X38" s="227" t="str">
        <f>NOVA!B27</f>
        <v>3a4</v>
      </c>
      <c r="Y38" s="227" t="str">
        <f>NOVA!C27</f>
        <v>Build or draw a volcano model</v>
      </c>
      <c r="Z38" s="227"/>
      <c r="AA38" s="227" t="str">
        <f>IF(NOVA!K27&lt;&gt;"", NOVA!K27,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IF(Achievements!K45&lt;&gt;"","A","")</f>
        <v/>
      </c>
      <c r="I39" s="378"/>
      <c r="J39" s="178" t="str">
        <f>Electives!B47</f>
        <v>4b</v>
      </c>
      <c r="K39" s="36" t="str">
        <f>Electives!C47</f>
        <v>Use the pig pen code</v>
      </c>
      <c r="L39" s="31" t="str">
        <f>IF(Electives!K47&lt;&gt;"","E","")</f>
        <v/>
      </c>
      <c r="N39" s="367"/>
      <c r="O39" s="178" t="str">
        <f>Electives!B115</f>
        <v>1b</v>
      </c>
      <c r="P39" s="36" t="str">
        <f>Electives!C115</f>
        <v>Make a paper airplane catapult</v>
      </c>
      <c r="Q39" s="31" t="str">
        <f>IF(Electives!K115&lt;&gt;"","E","")</f>
        <v/>
      </c>
      <c r="R39" s="230"/>
      <c r="S39" s="160">
        <f>'Shooting Sports'!B6</f>
        <v>1</v>
      </c>
      <c r="T39" s="160" t="str">
        <f>'Shooting Sports'!C6</f>
        <v>Explain what to do if you find gun</v>
      </c>
      <c r="U39" s="160"/>
      <c r="V39" s="160" t="str">
        <f>IF('Shooting Sports'!K6&lt;&gt;"", 'Shooting Sports'!K6, "")</f>
        <v/>
      </c>
      <c r="W39" s="230"/>
      <c r="X39" s="227" t="str">
        <f>NOVA!B28</f>
        <v>3a5</v>
      </c>
      <c r="Y39" s="227" t="str">
        <f>NOVA!C28</f>
        <v>Share model and what you learned</v>
      </c>
      <c r="Z39" s="227"/>
      <c r="AA39" s="227" t="str">
        <f>IF(NOVA!K28&lt;&gt;"", NOVA!K28, "")</f>
        <v/>
      </c>
      <c r="AB39" s="230"/>
      <c r="AC39" s="227" t="str">
        <f>NOVA!B87</f>
        <v>1a</v>
      </c>
      <c r="AD39" s="227" t="str">
        <f>NOVA!C87</f>
        <v>Read or watch 1 hour of space content</v>
      </c>
      <c r="AE39" s="227"/>
      <c r="AF39" s="227" t="str">
        <f>IF(NOVA!K87&lt;&gt;"", NOVA!K87, "")</f>
        <v/>
      </c>
      <c r="AG39" s="230"/>
      <c r="AH39" s="227" t="str">
        <f>NOVA!B152</f>
        <v>1a</v>
      </c>
      <c r="AI39" s="227" t="str">
        <f>NOVA!C152</f>
        <v>Read or watch 1 hour of Math content</v>
      </c>
      <c r="AJ39" s="227"/>
      <c r="AK39" s="227" t="str">
        <f>IF(NOVA!K152&lt;&gt;"", NOVA!K152, "")</f>
        <v/>
      </c>
    </row>
    <row r="40" spans="1:37" ht="13.2" customHeight="1">
      <c r="A40" s="26"/>
      <c r="B40" s="26"/>
      <c r="D40" s="375"/>
      <c r="E40" s="31">
        <f>Achievements!$B46</f>
        <v>7</v>
      </c>
      <c r="F40" s="179" t="str">
        <f>Achievements!$C46</f>
        <v>Draw a map of your area</v>
      </c>
      <c r="G40" s="31" t="str">
        <f>IF(Achievements!K46&lt;&gt;"","A","")</f>
        <v/>
      </c>
      <c r="I40" s="378"/>
      <c r="J40" s="178" t="str">
        <f>Electives!B48</f>
        <v>4c</v>
      </c>
      <c r="K40" s="36" t="str">
        <f>Electives!C48</f>
        <v>Practice using a block cipher</v>
      </c>
      <c r="L40" s="31" t="str">
        <f>IF(Electives!K48&lt;&gt;"","E","")</f>
        <v/>
      </c>
      <c r="N40" s="367"/>
      <c r="O40" s="178">
        <f>Electives!B116</f>
        <v>2</v>
      </c>
      <c r="P40" s="36" t="str">
        <f>Electives!C116</f>
        <v>Sail two different boats</v>
      </c>
      <c r="Q40" s="31" t="str">
        <f>IF(Electives!K116&lt;&gt;"","E","")</f>
        <v/>
      </c>
      <c r="R40" s="230"/>
      <c r="S40" s="160">
        <f>'Shooting Sports'!B7</f>
        <v>2</v>
      </c>
      <c r="T40" s="160" t="str">
        <f>'Shooting Sports'!C7</f>
        <v>Load, fire, secure gun and safety mech.</v>
      </c>
      <c r="U40" s="160"/>
      <c r="V40" s="160" t="str">
        <f>IF('Shooting Sports'!K7&lt;&gt;"", 'Shooting Sports'!K7, "")</f>
        <v/>
      </c>
      <c r="W40" s="230"/>
      <c r="X40" s="227" t="str">
        <f>NOVA!B29</f>
        <v>3b1</v>
      </c>
      <c r="Y40" s="227" t="str">
        <f>NOVA!C29</f>
        <v>Collect 3 to 5 common minerals</v>
      </c>
      <c r="Z40" s="227"/>
      <c r="AA40" s="227" t="str">
        <f>IF(NOVA!K29&lt;&gt;"", NOVA!K29, "")</f>
        <v/>
      </c>
      <c r="AB40" s="230"/>
      <c r="AC40" s="227" t="str">
        <f>NOVA!B88</f>
        <v>1b</v>
      </c>
      <c r="AD40" s="227" t="str">
        <f>NOVA!C88</f>
        <v>List at least two questions or ideas</v>
      </c>
      <c r="AE40" s="227"/>
      <c r="AF40" s="227" t="str">
        <f>IF(NOVA!K88&lt;&gt;"", NOVA!K88, "")</f>
        <v/>
      </c>
      <c r="AG40" s="230"/>
      <c r="AH40" s="227" t="str">
        <f>NOVA!B153</f>
        <v>1b</v>
      </c>
      <c r="AI40" s="227" t="str">
        <f>NOVA!C153</f>
        <v>List at least two questions or ideas</v>
      </c>
      <c r="AJ40" s="227"/>
      <c r="AK40" s="227" t="str">
        <f>IF(NOVA!K153&lt;&gt;"", NOVA!K153,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IF(Electives!K117&lt;&gt;"","E","")</f>
        <v/>
      </c>
      <c r="R41" s="224"/>
      <c r="S41" s="160">
        <f>'Shooting Sports'!B8</f>
        <v>3</v>
      </c>
      <c r="T41" s="160" t="str">
        <f>'Shooting Sports'!C8</f>
        <v>Demonstrate good shooting techniques</v>
      </c>
      <c r="U41" s="160"/>
      <c r="V41" s="160" t="str">
        <f>IF('Shooting Sports'!K8&lt;&gt;"", 'Shooting Sports'!K8, "")</f>
        <v/>
      </c>
      <c r="W41" s="224"/>
      <c r="X41" s="227" t="str">
        <f>NOVA!B30</f>
        <v>3b2</v>
      </c>
      <c r="Y41" s="227" t="str">
        <f>NOVA!C30</f>
        <v>Types of rock these minerals found in</v>
      </c>
      <c r="Z41" s="227"/>
      <c r="AA41" s="227" t="str">
        <f>IF(NOVA!K30&lt;&gt;"", NOVA!K30, "")</f>
        <v/>
      </c>
      <c r="AB41" s="224"/>
      <c r="AC41" s="227" t="str">
        <f>NOVA!B89</f>
        <v>1c</v>
      </c>
      <c r="AD41" s="227" t="str">
        <f>NOVA!C89</f>
        <v>Discuss two with your counselor</v>
      </c>
      <c r="AE41" s="227"/>
      <c r="AF41" s="227" t="str">
        <f>IF(NOVA!K89&lt;&gt;"", NOVA!K89, "")</f>
        <v/>
      </c>
      <c r="AG41" s="224"/>
      <c r="AH41" s="227" t="str">
        <f>NOVA!B154</f>
        <v>1c</v>
      </c>
      <c r="AI41" s="227" t="str">
        <f>NOVA!C154</f>
        <v>Discuss two with your counselor</v>
      </c>
      <c r="AJ41" s="227"/>
      <c r="AK41" s="227" t="str">
        <f>IF(NOVA!K154&lt;&gt;"", NOVA!K154, "")</f>
        <v/>
      </c>
    </row>
    <row r="42" spans="1:37" ht="12.75" customHeight="1">
      <c r="D42" s="373" t="str">
        <f>Achievements!E48</f>
        <v>(do all)</v>
      </c>
      <c r="E42" s="35">
        <f>Achievements!$B49</f>
        <v>1</v>
      </c>
      <c r="F42" s="179" t="str">
        <f>Achievements!$C49</f>
        <v>Play catch</v>
      </c>
      <c r="G42" s="31" t="str">
        <f>IF(Achievements!K49&lt;&gt;"","A","")</f>
        <v/>
      </c>
      <c r="I42" s="366" t="str">
        <f>Electives!E50</f>
        <v>(do 1, 2, one of 3, one of 4)</v>
      </c>
      <c r="J42" s="178">
        <f>Electives!B51</f>
        <v>1</v>
      </c>
      <c r="K42" s="36" t="str">
        <f>Electives!C51</f>
        <v>Collect 10 items</v>
      </c>
      <c r="L42" s="31" t="str">
        <f>IF(Electives!K51&lt;&gt;"","E","")</f>
        <v/>
      </c>
      <c r="O42" s="174" t="str">
        <f>Electives!B119</f>
        <v>Paws of Skill</v>
      </c>
      <c r="P42" s="29"/>
      <c r="R42" s="104"/>
      <c r="S42" s="160">
        <f>'Shooting Sports'!B9</f>
        <v>4</v>
      </c>
      <c r="T42" s="160" t="str">
        <f>'Shooting Sports'!C9</f>
        <v>Show how to put away and store gun</v>
      </c>
      <c r="U42" s="160"/>
      <c r="V42" s="160" t="str">
        <f>IF('Shooting Sports'!K9&lt;&gt;"", 'Shooting Sports'!K9, "")</f>
        <v/>
      </c>
      <c r="W42" s="104"/>
      <c r="X42" s="227" t="str">
        <f>NOVA!B31</f>
        <v>3b3</v>
      </c>
      <c r="Y42" s="227" t="str">
        <f>NOVA!C31</f>
        <v>Explain difference of rock types</v>
      </c>
      <c r="Z42" s="227"/>
      <c r="AA42" s="227" t="str">
        <f>IF(NOVA!K31&lt;&gt;"", NOVA!K31, "")</f>
        <v/>
      </c>
      <c r="AB42" s="104"/>
      <c r="AC42" s="227">
        <f>NOVA!B90</f>
        <v>2</v>
      </c>
      <c r="AD42" s="227" t="str">
        <f>NOVA!C90</f>
        <v>Complete an elective listed in comment</v>
      </c>
      <c r="AE42" s="227"/>
      <c r="AF42" s="227" t="str">
        <f>IF(NOVA!K90&lt;&gt;"", NOVA!K90, "")</f>
        <v/>
      </c>
      <c r="AG42" s="104"/>
      <c r="AH42" s="227">
        <f>NOVA!B155</f>
        <v>2</v>
      </c>
      <c r="AI42" s="227" t="str">
        <f>NOVA!C155</f>
        <v>Complete the Code of the Wolf adventure</v>
      </c>
      <c r="AJ42" s="227"/>
      <c r="AK42" s="227" t="str">
        <f>IF(NOVA!K155&lt;&gt;"", NOVA!K155, "")</f>
        <v/>
      </c>
    </row>
    <row r="43" spans="1:37" ht="12.75" customHeight="1">
      <c r="D43" s="374"/>
      <c r="E43" s="35">
        <f>Achievements!$B50</f>
        <v>2</v>
      </c>
      <c r="F43" s="179" t="str">
        <f>Achievements!$C50</f>
        <v>Practice your balance</v>
      </c>
      <c r="G43" s="31" t="str">
        <f>IF(Achievements!K50&lt;&gt;"","A","")</f>
        <v/>
      </c>
      <c r="I43" s="371"/>
      <c r="J43" s="178">
        <f>Electives!B52</f>
        <v>2</v>
      </c>
      <c r="K43" s="36" t="str">
        <f>Electives!C52</f>
        <v>Share your collection</v>
      </c>
      <c r="L43" s="31" t="str">
        <f>IF(Electives!K52&lt;&gt;"","E","")</f>
        <v/>
      </c>
      <c r="N43" s="366" t="str">
        <f>Electives!E119</f>
        <v>(do 1-4)</v>
      </c>
      <c r="O43" s="178">
        <f>Electives!B120</f>
        <v>1</v>
      </c>
      <c r="P43" s="36" t="str">
        <f>Electives!C120</f>
        <v>Learn about being physically fit</v>
      </c>
      <c r="Q43" s="31" t="str">
        <f>IF(Electives!K120&lt;&gt;"","E","")</f>
        <v/>
      </c>
      <c r="R43" s="228"/>
      <c r="S43" s="3"/>
      <c r="T43" s="239" t="str">
        <f>'Shooting Sports'!C11</f>
        <v>BB Gun: Level 2</v>
      </c>
      <c r="U43" s="3"/>
      <c r="V43" s="3"/>
      <c r="W43" s="228"/>
      <c r="X43" s="227" t="str">
        <f>NOVA!B32</f>
        <v>3b4</v>
      </c>
      <c r="Y43" s="227" t="str">
        <f>NOVA!C32</f>
        <v>Share collection and what you learned</v>
      </c>
      <c r="Z43" s="227"/>
      <c r="AA43" s="227" t="str">
        <f>IF(NOVA!K32&lt;&gt;"", NOVA!K32, "")</f>
        <v/>
      </c>
      <c r="AB43" s="228"/>
      <c r="AC43" s="227">
        <f>NOVA!B91</f>
        <v>3</v>
      </c>
      <c r="AD43" s="227" t="str">
        <f>NOVA!C91</f>
        <v>Do TWO from A-F</v>
      </c>
      <c r="AE43" s="227"/>
      <c r="AF43" s="227" t="str">
        <f>IF(NOVA!K91&lt;&gt;"", NOVA!K91, "")</f>
        <v/>
      </c>
      <c r="AG43" s="228"/>
      <c r="AH43" s="227">
        <f>NOVA!B156</f>
        <v>3</v>
      </c>
      <c r="AI43" s="227" t="str">
        <f>NOVA!C156</f>
        <v>Do TWO of A, B or C</v>
      </c>
      <c r="AJ43" s="227"/>
      <c r="AK43" s="227" t="str">
        <f>IF(NOVA!K156&lt;&gt;"", NOVA!K156, "")</f>
        <v/>
      </c>
    </row>
    <row r="44" spans="1:37" ht="13.2" customHeight="1">
      <c r="D44" s="374"/>
      <c r="E44" s="35">
        <f>Achievements!$B51</f>
        <v>3</v>
      </c>
      <c r="F44" s="179" t="str">
        <f>Achievements!$C51</f>
        <v>Practice your flexibility</v>
      </c>
      <c r="G44" s="31" t="str">
        <f>IF(Achievements!K51&lt;&gt;"","A","")</f>
        <v/>
      </c>
      <c r="I44" s="371"/>
      <c r="J44" s="178" t="str">
        <f>Electives!B53</f>
        <v>3a</v>
      </c>
      <c r="K44" s="36" t="str">
        <f>Electives!C53</f>
        <v>Visit a museum displaying collections</v>
      </c>
      <c r="L44" s="31" t="str">
        <f>IF(Electives!K53&lt;&gt;"","E","")</f>
        <v/>
      </c>
      <c r="N44" s="367"/>
      <c r="O44" s="178">
        <f>Electives!B121</f>
        <v>2</v>
      </c>
      <c r="P44" s="36" t="str">
        <f>Electives!C121</f>
        <v>Talk about properly warming up</v>
      </c>
      <c r="Q44" s="31" t="str">
        <f>IF(Electives!K121&lt;&gt;"","E","")</f>
        <v/>
      </c>
      <c r="R44" s="228"/>
      <c r="S44" s="160">
        <f>'Shooting Sports'!B12</f>
        <v>1</v>
      </c>
      <c r="T44" s="160" t="str">
        <f>'Shooting Sports'!C12</f>
        <v>Earn the Level 1 Emblem for BB Gun</v>
      </c>
      <c r="U44" s="160"/>
      <c r="V44" s="160" t="str">
        <f>IF('Shooting Sports'!K12&lt;&gt;"", 'Shooting Sports'!K12, "")</f>
        <v/>
      </c>
      <c r="W44" s="228"/>
      <c r="X44" s="227" t="str">
        <f>NOVA!B33</f>
        <v>3c1</v>
      </c>
      <c r="Y44" s="227" t="str">
        <f>NOVA!C33</f>
        <v>Use 4 ways to monitor / predict weather</v>
      </c>
      <c r="Z44" s="227"/>
      <c r="AA44" s="227" t="str">
        <f>IF(NOVA!K33&lt;&gt;"", NOVA!K33, "")</f>
        <v/>
      </c>
      <c r="AB44" s="228"/>
      <c r="AC44" s="227" t="str">
        <f>NOVA!B92</f>
        <v>3a1</v>
      </c>
      <c r="AD44" s="227" t="str">
        <f>NOVA!C92</f>
        <v>Watch the stars</v>
      </c>
      <c r="AE44" s="227"/>
      <c r="AF44" s="227" t="str">
        <f>IF(NOVA!K92&lt;&gt;"", NOVA!K92, "")</f>
        <v/>
      </c>
      <c r="AG44" s="228"/>
      <c r="AH44" s="227" t="str">
        <f>NOVA!B157</f>
        <v>3a</v>
      </c>
      <c r="AI44" s="227" t="str">
        <f>NOVA!C157</f>
        <v>Choose 2 and calculate your weight there</v>
      </c>
      <c r="AJ44" s="227"/>
      <c r="AK44" s="227" t="str">
        <f>IF(NOVA!K157&lt;&gt;"", NOVA!K157, "")</f>
        <v/>
      </c>
    </row>
    <row r="45" spans="1:37">
      <c r="D45" s="374"/>
      <c r="E45" s="35">
        <f>Achievements!$B52</f>
        <v>4</v>
      </c>
      <c r="F45" s="179" t="str">
        <f>Achievements!$C52</f>
        <v>Play a sport with your den or family</v>
      </c>
      <c r="G45" s="31" t="str">
        <f>IF(Achievements!K52&lt;&gt;"","A","")</f>
        <v/>
      </c>
      <c r="I45" s="371"/>
      <c r="J45" s="178" t="str">
        <f>Electives!B54</f>
        <v>3b</v>
      </c>
      <c r="K45" s="36" t="str">
        <f>Electives!C54</f>
        <v>Watch a show about collecing</v>
      </c>
      <c r="L45" s="31" t="str">
        <f>IF(Electives!K54&lt;&gt;"","E","")</f>
        <v/>
      </c>
      <c r="N45" s="367"/>
      <c r="O45" s="178">
        <f>Electives!B122</f>
        <v>3</v>
      </c>
      <c r="P45" s="36" t="str">
        <f>Electives!C122</f>
        <v>Practice two physical fitness skills</v>
      </c>
      <c r="Q45" s="31" t="str">
        <f>IF(Electives!K122&lt;&gt;"","E","")</f>
        <v/>
      </c>
      <c r="R45" s="228"/>
      <c r="S45" s="160" t="str">
        <f>'Shooting Sports'!B13</f>
        <v>S1</v>
      </c>
      <c r="T45" s="160" t="str">
        <f>'Shooting Sports'!C13</f>
        <v>Demonstrate one shooting position</v>
      </c>
      <c r="U45" s="160"/>
      <c r="V45" s="160" t="str">
        <f>IF('Shooting Sports'!K13&lt;&gt;"", 'Shooting Sports'!K13, "")</f>
        <v/>
      </c>
      <c r="W45" s="228"/>
      <c r="X45" s="227" t="str">
        <f>NOVA!B34</f>
        <v>3c2</v>
      </c>
      <c r="Y45" s="227" t="str">
        <f>NOVA!C34</f>
        <v>Analyze predictions for a week</v>
      </c>
      <c r="Z45" s="227"/>
      <c r="AA45" s="227" t="str">
        <f>IF(NOVA!K34&lt;&gt;"", NOVA!K34, "")</f>
        <v/>
      </c>
      <c r="AB45" s="228"/>
      <c r="AC45" s="227" t="str">
        <f>NOVA!B93</f>
        <v>3a2</v>
      </c>
      <c r="AD45" s="227" t="str">
        <f>NOVA!C93</f>
        <v>Find and draw 5 constellations</v>
      </c>
      <c r="AE45" s="227"/>
      <c r="AF45" s="227" t="str">
        <f>IF(NOVA!K93&lt;&gt;"", NOVA!K93, "")</f>
        <v/>
      </c>
      <c r="AG45" s="228"/>
      <c r="AH45" s="227" t="str">
        <f>NOVA!B158</f>
        <v>3a1</v>
      </c>
      <c r="AI45" s="227" t="str">
        <f>NOVA!C158</f>
        <v>On the sun or moon</v>
      </c>
      <c r="AJ45" s="227"/>
      <c r="AK45" s="227" t="str">
        <f>IF(NOVA!K158&lt;&gt;"", NOVA!K158, "")</f>
        <v/>
      </c>
    </row>
    <row r="46" spans="1:37">
      <c r="D46" s="374"/>
      <c r="E46" s="35">
        <f>Achievements!$B53</f>
        <v>5</v>
      </c>
      <c r="F46" s="179" t="str">
        <f>Achievements!$C53</f>
        <v>Do two animal walks</v>
      </c>
      <c r="G46" s="31" t="str">
        <f>IF(Achievements!K53&lt;&gt;"","A","")</f>
        <v/>
      </c>
      <c r="I46" s="371"/>
      <c r="J46" s="178" t="str">
        <f>Electives!B55</f>
        <v>4a</v>
      </c>
      <c r="K46" s="36" t="str">
        <f>Electives!C55</f>
        <v>Collect 10 autographs</v>
      </c>
      <c r="L46" s="31" t="str">
        <f>IF(Electives!K55&lt;&gt;"","E","")</f>
        <v/>
      </c>
      <c r="N46" s="367"/>
      <c r="O46" s="178">
        <f>Electives!B123</f>
        <v>4</v>
      </c>
      <c r="P46" s="36" t="str">
        <f>Electives!C123</f>
        <v>Play a team sport for 30 min</v>
      </c>
      <c r="Q46" s="31" t="str">
        <f>IF(Electives!K123&lt;&gt;"","E","")</f>
        <v/>
      </c>
      <c r="R46" s="228"/>
      <c r="S46" s="160" t="str">
        <f>'Shooting Sports'!B14</f>
        <v>S2</v>
      </c>
      <c r="T46" s="160" t="str">
        <f>'Shooting Sports'!C14</f>
        <v>Fire 5 BBs in 3 volleys at the Cub target</v>
      </c>
      <c r="U46" s="160"/>
      <c r="V46" s="160" t="str">
        <f>IF('Shooting Sports'!K14&lt;&gt;"", 'Shooting Sports'!K14, "")</f>
        <v/>
      </c>
      <c r="W46" s="228"/>
      <c r="X46" s="227" t="str">
        <f>NOVA!B35</f>
        <v>3c3</v>
      </c>
      <c r="Y46" s="227" t="str">
        <f>NOVA!C35</f>
        <v>Discuss work with counselor</v>
      </c>
      <c r="Z46" s="227"/>
      <c r="AA46" s="227" t="str">
        <f>IF(NOVA!K35&lt;&gt;"", NOVA!K35, "")</f>
        <v/>
      </c>
      <c r="AB46" s="228"/>
      <c r="AC46" s="227" t="str">
        <f>NOVA!B94</f>
        <v>3a3</v>
      </c>
      <c r="AD46" s="227" t="str">
        <f>NOVA!C94</f>
        <v>Discuss with counselor</v>
      </c>
      <c r="AE46" s="227"/>
      <c r="AF46" s="227" t="str">
        <f>IF(NOVA!K94&lt;&gt;"", NOVA!K94, "")</f>
        <v/>
      </c>
      <c r="AG46" s="228"/>
      <c r="AH46" s="227" t="str">
        <f>NOVA!B159</f>
        <v>3a2</v>
      </c>
      <c r="AI46" s="227" t="str">
        <f>NOVA!C159</f>
        <v>On Jupiter or Pluto</v>
      </c>
      <c r="AJ46" s="227"/>
      <c r="AK46" s="227" t="str">
        <f>IF(NOVA!K159&lt;&gt;"", NOVA!K159, "")</f>
        <v/>
      </c>
    </row>
    <row r="47" spans="1:37" ht="13.2" customHeight="1">
      <c r="D47" s="375"/>
      <c r="E47" s="31">
        <f>Achievements!$B54</f>
        <v>6</v>
      </c>
      <c r="F47" s="179" t="str">
        <f>Achievements!$C54</f>
        <v>Demonstrate healthy eating</v>
      </c>
      <c r="G47" s="31" t="str">
        <f>IF(Achievements!K54&lt;&gt;"","A","")</f>
        <v/>
      </c>
      <c r="I47" s="372"/>
      <c r="J47" s="178" t="str">
        <f>Electives!B56</f>
        <v>4b</v>
      </c>
      <c r="K47" s="36" t="str">
        <f>Electives!C56</f>
        <v>Write a famous person for an autograph</v>
      </c>
      <c r="L47" s="31" t="str">
        <f>IF(Electives!K56&lt;&gt;"","E","")</f>
        <v/>
      </c>
      <c r="N47" s="367"/>
      <c r="O47" s="178">
        <f>Electives!B124</f>
        <v>5</v>
      </c>
      <c r="P47" s="36" t="str">
        <f>Electives!C124</f>
        <v>Talk about sportsmanship</v>
      </c>
      <c r="Q47" s="31" t="str">
        <f>IF(Electives!K124&lt;&gt;"","E","")</f>
        <v/>
      </c>
      <c r="R47" s="228"/>
      <c r="S47" s="160" t="str">
        <f>'Shooting Sports'!B15</f>
        <v>S3</v>
      </c>
      <c r="T47" s="160" t="str">
        <f>'Shooting Sports'!C15</f>
        <v>Demonstrate/Explain range commands</v>
      </c>
      <c r="U47" s="160"/>
      <c r="V47" s="160" t="str">
        <f>IF('Shooting Sports'!K15&lt;&gt;"", 'Shooting Sports'!K15, "")</f>
        <v/>
      </c>
      <c r="W47" s="228"/>
      <c r="X47" s="227" t="str">
        <f>NOVA!B36</f>
        <v>3d</v>
      </c>
      <c r="Y47" s="227" t="str">
        <f>NOVA!C36</f>
        <v>Choose 2 habitats and complete activity</v>
      </c>
      <c r="Z47" s="227"/>
      <c r="AA47" s="227" t="str">
        <f>IF(NOVA!K36&lt;&gt;"", NOVA!K36, "")</f>
        <v/>
      </c>
      <c r="AB47" s="228"/>
      <c r="AC47" s="227" t="str">
        <f>NOVA!B95</f>
        <v>3b1</v>
      </c>
      <c r="AD47" s="227" t="str">
        <f>NOVA!C95</f>
        <v>Explain revolution, orbit and rotation</v>
      </c>
      <c r="AE47" s="227"/>
      <c r="AF47" s="227" t="str">
        <f>IF(NOVA!K95&lt;&gt;"", NOVA!K95, "")</f>
        <v/>
      </c>
      <c r="AG47" s="228"/>
      <c r="AH47" s="227" t="str">
        <f>NOVA!B160</f>
        <v>3a3</v>
      </c>
      <c r="AI47" s="227" t="str">
        <f>NOVA!C160</f>
        <v>On a planet of your choice</v>
      </c>
      <c r="AJ47" s="227"/>
      <c r="AK47" s="227" t="str">
        <f>IF(NOVA!K160&lt;&gt;"", NOVA!K160, "")</f>
        <v/>
      </c>
    </row>
    <row r="48" spans="1:37" ht="12.75" customHeight="1">
      <c r="I48" s="131"/>
      <c r="J48" s="174" t="str">
        <f>Electives!B58</f>
        <v>Cubs Who Care</v>
      </c>
      <c r="K48" s="29"/>
      <c r="N48" s="367"/>
      <c r="O48" s="178">
        <f>Electives!B125</f>
        <v>6</v>
      </c>
      <c r="P48" s="36" t="str">
        <f>Electives!C125</f>
        <v>Visit a sporting event</v>
      </c>
      <c r="Q48" s="31" t="str">
        <f>IF(Electives!K125&lt;&gt;"","E","")</f>
        <v/>
      </c>
      <c r="R48" s="228"/>
      <c r="S48" s="160" t="str">
        <f>'Shooting Sports'!B16</f>
        <v>S4</v>
      </c>
      <c r="T48" s="160" t="str">
        <f>'Shooting Sports'!C16</f>
        <v>5 facts about BB gun history</v>
      </c>
      <c r="U48" s="160"/>
      <c r="V48" s="160" t="str">
        <f>IF('Shooting Sports'!K16&lt;&gt;"", 'Shooting Sports'!K16, "")</f>
        <v/>
      </c>
      <c r="W48" s="228"/>
      <c r="X48" s="227" t="str">
        <f>NOVA!B37</f>
        <v>3d1</v>
      </c>
      <c r="Y48" s="227" t="str">
        <f>NOVA!C37</f>
        <v>Prairie</v>
      </c>
      <c r="Z48" s="227"/>
      <c r="AA48" s="227" t="str">
        <f>IF(NOVA!K37&lt;&gt;"", NOVA!K37, "")</f>
        <v/>
      </c>
      <c r="AB48" s="228"/>
      <c r="AC48" s="227" t="str">
        <f>NOVA!B96</f>
        <v>3b2</v>
      </c>
      <c r="AD48" s="227" t="str">
        <f>NOVA!C96</f>
        <v>Compare 3 planets to the Earth</v>
      </c>
      <c r="AE48" s="227"/>
      <c r="AF48" s="227" t="str">
        <f>IF(NOVA!K96&lt;&gt;"", NOVA!K96, "")</f>
        <v/>
      </c>
      <c r="AG48" s="228"/>
      <c r="AH48" s="227" t="str">
        <f>NOVA!B161</f>
        <v>3b</v>
      </c>
      <c r="AI48" s="227" t="str">
        <f>NOVA!C161</f>
        <v>Choose one and calculate its height</v>
      </c>
      <c r="AJ48" s="227"/>
      <c r="AK48" s="227" t="str">
        <f>IF(NOVA!K161&lt;&gt;"", NOVA!K161, "")</f>
        <v/>
      </c>
    </row>
    <row r="49" spans="5:37" ht="12.75" customHeight="1">
      <c r="E49" s="30"/>
      <c r="F49" s="45"/>
      <c r="G49" s="3"/>
      <c r="I49" s="378" t="str">
        <f>Electives!E58</f>
        <v>(do four)</v>
      </c>
      <c r="J49" s="219">
        <f>Electives!B59</f>
        <v>1</v>
      </c>
      <c r="K49" s="36" t="str">
        <f>Electives!C59</f>
        <v>Try using a wheelchair or crutches</v>
      </c>
      <c r="L49" s="31" t="str">
        <f>IF(Electives!K59&lt;&gt;"","E","")</f>
        <v/>
      </c>
      <c r="N49" s="368"/>
      <c r="O49" s="178">
        <f>Electives!B126</f>
        <v>7</v>
      </c>
      <c r="P49" s="36" t="str">
        <f>Electives!C126</f>
        <v>Make an obstacle course</v>
      </c>
      <c r="Q49" s="31" t="str">
        <f>IF(Electives!K126&lt;&gt;"","E","")</f>
        <v/>
      </c>
      <c r="R49" s="228"/>
      <c r="S49" s="3"/>
      <c r="T49" s="239" t="str">
        <f>'Shooting Sports'!C18</f>
        <v>Archery: Level 1</v>
      </c>
      <c r="U49" s="3"/>
      <c r="V49" s="3"/>
      <c r="W49" s="228"/>
      <c r="X49" s="227" t="str">
        <f>NOVA!B38</f>
        <v>3d2</v>
      </c>
      <c r="Y49" s="227" t="str">
        <f>NOVA!C38</f>
        <v>Temperate forest</v>
      </c>
      <c r="Z49" s="227"/>
      <c r="AA49" s="227" t="str">
        <f>IF(NOVA!K38&lt;&gt;"", NOVA!K38, "")</f>
        <v/>
      </c>
      <c r="AB49" s="228"/>
      <c r="AC49" s="227" t="str">
        <f>NOVA!B97</f>
        <v>3b3</v>
      </c>
      <c r="AD49" s="227" t="str">
        <f>NOVA!C97</f>
        <v>Discuss with counselor</v>
      </c>
      <c r="AE49" s="227"/>
      <c r="AF49" s="227" t="str">
        <f>IF(NOVA!K97&lt;&gt;"", NOVA!K97, "")</f>
        <v/>
      </c>
      <c r="AG49" s="228"/>
      <c r="AH49" s="227" t="str">
        <f>NOVA!B162</f>
        <v>3b1</v>
      </c>
      <c r="AI49" s="227" t="str">
        <f>NOVA!C162</f>
        <v>A tree</v>
      </c>
      <c r="AJ49" s="227"/>
      <c r="AK49" s="227" t="str">
        <f>IF(NOVA!K162&lt;&gt;"", NOVA!K162, "")</f>
        <v/>
      </c>
    </row>
    <row r="50" spans="5:37">
      <c r="E50" s="30"/>
      <c r="F50" s="3"/>
      <c r="G50" s="3"/>
      <c r="I50" s="378"/>
      <c r="J50" s="219">
        <f>Electives!B60</f>
        <v>2</v>
      </c>
      <c r="K50" s="36" t="str">
        <f>Electives!C60</f>
        <v>Learn about handicapped sports</v>
      </c>
      <c r="L50" s="31" t="str">
        <f>IF(Electives!K60&lt;&gt;"","E","")</f>
        <v/>
      </c>
      <c r="O50" s="174" t="str">
        <f>Electives!B128</f>
        <v>Spirit of the Water</v>
      </c>
      <c r="P50" s="29"/>
      <c r="R50" s="224"/>
      <c r="S50" s="160">
        <f>'Shooting Sports'!B19</f>
        <v>1</v>
      </c>
      <c r="T50" s="160" t="str">
        <f>'Shooting Sports'!C19</f>
        <v>Follow archery range rules and whistles</v>
      </c>
      <c r="U50" s="160"/>
      <c r="V50" s="160" t="str">
        <f>IF('Shooting Sports'!K19&lt;&gt;"", 'Shooting Sports'!K19, "")</f>
        <v/>
      </c>
      <c r="W50" s="224"/>
      <c r="X50" s="227" t="str">
        <f>NOVA!B39</f>
        <v>3d3</v>
      </c>
      <c r="Y50" s="227" t="str">
        <f>NOVA!C39</f>
        <v>Aquatic ecosystem</v>
      </c>
      <c r="Z50" s="227"/>
      <c r="AA50" s="227" t="str">
        <f>IF(NOVA!K39&lt;&gt;"", NOVA!K39, "")</f>
        <v/>
      </c>
      <c r="AB50" s="224"/>
      <c r="AC50" s="227" t="str">
        <f>NOVA!B98</f>
        <v>3c1</v>
      </c>
      <c r="AD50" s="227" t="str">
        <f>NOVA!C98</f>
        <v>Design a rover and tell what it collects</v>
      </c>
      <c r="AE50" s="227"/>
      <c r="AF50" s="227" t="str">
        <f>IF(NOVA!K98&lt;&gt;"", NOVA!K98, "")</f>
        <v/>
      </c>
      <c r="AG50" s="224"/>
      <c r="AH50" s="227" t="str">
        <f>NOVA!B163</f>
        <v>3b2</v>
      </c>
      <c r="AI50" s="227" t="str">
        <f>NOVA!C163</f>
        <v>Your house</v>
      </c>
      <c r="AJ50" s="227"/>
      <c r="AK50" s="227" t="str">
        <f>IF(NOVA!K163&lt;&gt;"", NOVA!K163, "")</f>
        <v/>
      </c>
    </row>
    <row r="51" spans="5:37" ht="13.2" customHeight="1">
      <c r="E51" s="30"/>
      <c r="F51" s="3"/>
      <c r="G51" s="3"/>
      <c r="I51" s="378"/>
      <c r="J51" s="219">
        <f>Electives!B61</f>
        <v>3</v>
      </c>
      <c r="K51" s="36" t="str">
        <f>Electives!C61</f>
        <v>Learn about "invisible" disabilities</v>
      </c>
      <c r="L51" s="31" t="str">
        <f>IF(Electives!K61&lt;&gt;"","E","")</f>
        <v/>
      </c>
      <c r="N51" s="378" t="str">
        <f>Electives!E128</f>
        <v>(do all)</v>
      </c>
      <c r="O51" s="178">
        <f>Electives!B129</f>
        <v>1</v>
      </c>
      <c r="P51" s="36" t="str">
        <f>Electives!C129</f>
        <v>Demonstrate how water can be polluted</v>
      </c>
      <c r="Q51" s="31" t="str">
        <f>IF(Electives!K129&lt;&gt;"","E","")</f>
        <v/>
      </c>
      <c r="R51" s="104"/>
      <c r="S51" s="160">
        <f>'Shooting Sports'!B20</f>
        <v>2</v>
      </c>
      <c r="T51" s="160" t="str">
        <f>'Shooting Sports'!C20</f>
        <v>Identify recurve and compound bow</v>
      </c>
      <c r="U51" s="160"/>
      <c r="V51" s="160" t="str">
        <f>IF('Shooting Sports'!K20&lt;&gt;"", 'Shooting Sports'!K20, "")</f>
        <v/>
      </c>
      <c r="W51" s="104"/>
      <c r="X51" s="227" t="str">
        <f>NOVA!B40</f>
        <v>3d4</v>
      </c>
      <c r="Y51" s="227" t="str">
        <f>NOVA!C40</f>
        <v>Temperate / Subtropical rain forest</v>
      </c>
      <c r="Z51" s="227"/>
      <c r="AA51" s="227" t="str">
        <f>IF(NOVA!K40&lt;&gt;"", NOVA!K40, "")</f>
        <v/>
      </c>
      <c r="AB51" s="104"/>
      <c r="AC51" s="227" t="str">
        <f>NOVA!B99</f>
        <v>3c2</v>
      </c>
      <c r="AD51" s="227" t="str">
        <f>NOVA!C99</f>
        <v>How would rover work</v>
      </c>
      <c r="AE51" s="227"/>
      <c r="AF51" s="227" t="str">
        <f>IF(NOVA!K99&lt;&gt;"", NOVA!K99, "")</f>
        <v/>
      </c>
      <c r="AG51" s="104"/>
      <c r="AH51" s="227" t="str">
        <f>NOVA!B164</f>
        <v>3b3</v>
      </c>
      <c r="AI51" s="227" t="str">
        <f>NOVA!C164</f>
        <v>A building of your choice</v>
      </c>
      <c r="AJ51" s="227"/>
      <c r="AK51" s="227" t="str">
        <f>IF(NOVA!K164&lt;&gt;"", NOVA!K164, "")</f>
        <v/>
      </c>
    </row>
    <row r="52" spans="5:37">
      <c r="E52" s="30"/>
      <c r="F52" s="3"/>
      <c r="G52" s="3"/>
      <c r="I52" s="378"/>
      <c r="J52" s="219">
        <f>Electives!B62</f>
        <v>4</v>
      </c>
      <c r="K52" s="36" t="str">
        <f>Electives!C62</f>
        <v>Do 3 of the following wearing gloves</v>
      </c>
      <c r="L52" s="31" t="str">
        <f>IF(Electives!K62&lt;&gt;"","E","")</f>
        <v/>
      </c>
      <c r="N52" s="378"/>
      <c r="O52" s="178">
        <f>Electives!B130</f>
        <v>2</v>
      </c>
      <c r="P52" s="36" t="str">
        <f>Electives!C130</f>
        <v>Help conserve water</v>
      </c>
      <c r="Q52" s="31" t="str">
        <f>IF(Electives!K130&lt;&gt;"","E","")</f>
        <v/>
      </c>
      <c r="R52" s="232"/>
      <c r="S52" s="160">
        <f>'Shooting Sports'!B21</f>
        <v>3</v>
      </c>
      <c r="T52" s="160" t="str">
        <f>'Shooting Sports'!C21</f>
        <v>Demonstrate arm/finger guards &amp; quiver</v>
      </c>
      <c r="U52" s="160"/>
      <c r="V52" s="160" t="str">
        <f>IF('Shooting Sports'!K21&lt;&gt;"", 'Shooting Sports'!K21, "")</f>
        <v/>
      </c>
      <c r="W52" s="232"/>
      <c r="X52" s="227" t="str">
        <f>NOVA!B41</f>
        <v>3d5</v>
      </c>
      <c r="Y52" s="227" t="str">
        <f>NOVA!C41</f>
        <v>Desert</v>
      </c>
      <c r="Z52" s="227"/>
      <c r="AA52" s="227" t="str">
        <f>IF(NOVA!K41&lt;&gt;"", NOVA!K41, "")</f>
        <v/>
      </c>
      <c r="AB52" s="232"/>
      <c r="AC52" s="227" t="str">
        <f>NOVA!B100</f>
        <v>3c3</v>
      </c>
      <c r="AD52" s="227" t="str">
        <f>NOVA!C100</f>
        <v>How would rover transmit data</v>
      </c>
      <c r="AE52" s="227"/>
      <c r="AF52" s="227" t="str">
        <f>IF(NOVA!K100&lt;&gt;"", NOVA!K100, "")</f>
        <v/>
      </c>
      <c r="AG52" s="232"/>
      <c r="AH52" s="227" t="str">
        <f>NOVA!B165</f>
        <v>3c</v>
      </c>
      <c r="AI52" s="227" t="str">
        <f>NOVA!C165</f>
        <v>Calculate the volume of air in your room</v>
      </c>
      <c r="AJ52" s="227"/>
      <c r="AK52" s="227" t="str">
        <f>IF(NOVA!K165&lt;&gt;"", NOVA!K165, "")</f>
        <v/>
      </c>
    </row>
    <row r="53" spans="5:37" ht="13.2" customHeight="1">
      <c r="E53" s="30"/>
      <c r="F53" s="3"/>
      <c r="G53" s="3"/>
      <c r="I53" s="378"/>
      <c r="J53" s="219" t="str">
        <f>Electives!B63</f>
        <v>4a</v>
      </c>
      <c r="K53" s="36" t="str">
        <f>Electives!C63</f>
        <v>Tie your shoes</v>
      </c>
      <c r="L53" s="31" t="str">
        <f>IF(Electives!K63&lt;&gt;"","E","")</f>
        <v/>
      </c>
      <c r="N53" s="378"/>
      <c r="O53" s="178">
        <f>Electives!B131</f>
        <v>3</v>
      </c>
      <c r="P53" s="36" t="str">
        <f>Electives!C131</f>
        <v>Explain why swimming is good exercise</v>
      </c>
      <c r="Q53" s="31" t="str">
        <f>IF(Electives!K131&lt;&gt;"","E","")</f>
        <v/>
      </c>
      <c r="R53" s="233"/>
      <c r="S53" s="160">
        <f>'Shooting Sports'!B22</f>
        <v>4</v>
      </c>
      <c r="T53" s="160" t="str">
        <f>'Shooting Sports'!C22</f>
        <v>Properly shoot a bow</v>
      </c>
      <c r="U53" s="160"/>
      <c r="V53" s="160" t="str">
        <f>IF('Shooting Sports'!K22&lt;&gt;"", 'Shooting Sports'!K22, "")</f>
        <v/>
      </c>
      <c r="W53" s="233"/>
      <c r="X53" s="227" t="str">
        <f>NOVA!B42</f>
        <v>3d6</v>
      </c>
      <c r="Y53" s="227" t="str">
        <f>NOVA!C42</f>
        <v>Polar ice</v>
      </c>
      <c r="Z53" s="227"/>
      <c r="AA53" s="227" t="str">
        <f>IF(NOVA!K42&lt;&gt;"", NOVA!K42, "")</f>
        <v/>
      </c>
      <c r="AB53" s="233"/>
      <c r="AC53" s="227" t="str">
        <f>NOVA!B101</f>
        <v>3c4</v>
      </c>
      <c r="AD53" s="227" t="str">
        <f>NOVA!C101</f>
        <v>Why rovers are needed</v>
      </c>
      <c r="AE53" s="227"/>
      <c r="AF53" s="227" t="str">
        <f>IF(NOVA!K101&lt;&gt;"", NOVA!K101, "")</f>
        <v/>
      </c>
      <c r="AG53" s="233"/>
      <c r="AH53" s="227" t="str">
        <f>NOVA!B166</f>
        <v>4a1</v>
      </c>
      <c r="AI53" s="227" t="str">
        <f>NOVA!C166</f>
        <v>Look up and discuss cryptography</v>
      </c>
      <c r="AJ53" s="227"/>
      <c r="AK53" s="227" t="str">
        <f>IF(NOVA!K166&lt;&gt;"", NOVA!K166, "")</f>
        <v/>
      </c>
    </row>
    <row r="54" spans="5:37">
      <c r="I54" s="378"/>
      <c r="J54" s="219" t="str">
        <f>Electives!B64</f>
        <v>4b</v>
      </c>
      <c r="K54" s="36" t="str">
        <f>Electives!C64</f>
        <v>Use a fork to pick up food</v>
      </c>
      <c r="L54" s="31" t="str">
        <f>IF(Electives!K64&lt;&gt;"","E","")</f>
        <v/>
      </c>
      <c r="N54" s="378"/>
      <c r="O54" s="178">
        <f>Electives!B132</f>
        <v>4</v>
      </c>
      <c r="P54" s="36" t="str">
        <f>Electives!C132</f>
        <v>Explain the water safety rules</v>
      </c>
      <c r="Q54" s="31" t="str">
        <f>IF(Electives!K132&lt;&gt;"","E","")</f>
        <v/>
      </c>
      <c r="R54" s="233"/>
      <c r="S54" s="160">
        <f>'Shooting Sports'!B23</f>
        <v>5</v>
      </c>
      <c r="T54" s="160" t="str">
        <f>'Shooting Sports'!C23</f>
        <v>Safely retrieve arrows</v>
      </c>
      <c r="U54" s="160"/>
      <c r="V54" s="160" t="str">
        <f>IF('Shooting Sports'!K23&lt;&gt;"", 'Shooting Sports'!K23, "")</f>
        <v/>
      </c>
      <c r="W54" s="233"/>
      <c r="X54" s="227" t="str">
        <f>NOVA!B43</f>
        <v>3d7</v>
      </c>
      <c r="Y54" s="227" t="str">
        <f>NOVA!C43</f>
        <v>Tide pools</v>
      </c>
      <c r="Z54" s="227"/>
      <c r="AA54" s="227" t="str">
        <f>IF(NOVA!K43&lt;&gt;"", NOVA!K43, "")</f>
        <v/>
      </c>
      <c r="AB54" s="233"/>
      <c r="AC54" s="227" t="str">
        <f>NOVA!B102</f>
        <v>3d1</v>
      </c>
      <c r="AD54" s="227" t="str">
        <f>NOVA!C102</f>
        <v>Design a space colony</v>
      </c>
      <c r="AE54" s="227"/>
      <c r="AF54" s="227" t="str">
        <f>IF(NOVA!K102&lt;&gt;"", NOVA!K102, "")</f>
        <v/>
      </c>
      <c r="AG54" s="233"/>
      <c r="AH54" s="227" t="str">
        <f>NOVA!B167</f>
        <v>4a2</v>
      </c>
      <c r="AI54" s="227" t="str">
        <f>NOVA!C167</f>
        <v>Discuss 3 ways codes are made</v>
      </c>
      <c r="AJ54" s="227"/>
      <c r="AK54" s="227" t="str">
        <f>IF(NOVA!K167&lt;&gt;"", NOVA!K167, "")</f>
        <v/>
      </c>
    </row>
    <row r="55" spans="5:37">
      <c r="I55" s="378"/>
      <c r="J55" s="219" t="str">
        <f>Electives!B65</f>
        <v>4c</v>
      </c>
      <c r="K55" s="36" t="str">
        <f>Electives!C65</f>
        <v>Play a card game</v>
      </c>
      <c r="L55" s="31" t="str">
        <f>IF(Electives!K65&lt;&gt;"","E","")</f>
        <v/>
      </c>
      <c r="N55" s="378"/>
      <c r="O55" s="178">
        <f>Electives!B133</f>
        <v>5</v>
      </c>
      <c r="P55" s="36" t="str">
        <f>Electives!C133</f>
        <v>Jump into a pool and swim 25 feet</v>
      </c>
      <c r="Q55" s="31" t="str">
        <f>IF(Electives!K133&lt;&gt;"","E","")</f>
        <v/>
      </c>
      <c r="R55" s="233"/>
      <c r="S55" s="3"/>
      <c r="T55" s="239" t="str">
        <f>'Shooting Sports'!C25</f>
        <v>Archery: Level 2</v>
      </c>
      <c r="U55" s="3"/>
      <c r="V55" s="3"/>
      <c r="W55" s="233"/>
      <c r="X55" s="227">
        <f>NOVA!B44</f>
        <v>4</v>
      </c>
      <c r="Y55" s="227" t="str">
        <f>NOVA!C44</f>
        <v>Do A or B</v>
      </c>
      <c r="Z55" s="227"/>
      <c r="AA55" s="227" t="str">
        <f>IF(NOVA!K44&lt;&gt;"", NOVA!K44, "")</f>
        <v/>
      </c>
      <c r="AB55" s="233"/>
      <c r="AC55" s="238" t="str">
        <f>NOVA!B103</f>
        <v>3d2</v>
      </c>
      <c r="AD55" s="227" t="str">
        <f>NOVA!C103</f>
        <v>Discuss survival needs</v>
      </c>
      <c r="AE55" s="227"/>
      <c r="AF55" s="227" t="str">
        <f>IF(NOVA!K103&lt;&gt;"", NOVA!K103, "")</f>
        <v/>
      </c>
      <c r="AG55" s="233"/>
      <c r="AH55" s="227" t="str">
        <f>NOVA!B168</f>
        <v>4a3</v>
      </c>
      <c r="AI55" s="227" t="str">
        <f>NOVA!C168</f>
        <v>Discuss how codes relate to math</v>
      </c>
      <c r="AJ55" s="227"/>
      <c r="AK55" s="227" t="str">
        <f>IF(NOVA!K168&lt;&gt;"", NOVA!K168, "")</f>
        <v/>
      </c>
    </row>
    <row r="56" spans="5:37" ht="13.2" customHeight="1">
      <c r="I56" s="378"/>
      <c r="J56" s="219" t="str">
        <f>Electives!B66</f>
        <v>4d</v>
      </c>
      <c r="K56" s="36" t="str">
        <f>Electives!C66</f>
        <v>Play a video game</v>
      </c>
      <c r="L56" s="31" t="str">
        <f>IF(Electives!K66&lt;&gt;"","E","")</f>
        <v/>
      </c>
      <c r="O56"/>
      <c r="R56" s="233"/>
      <c r="S56" s="160">
        <f>'Shooting Sports'!B26</f>
        <v>1</v>
      </c>
      <c r="T56" s="160" t="str">
        <f>'Shooting Sports'!C26</f>
        <v>Earn the Level 1 Emblem for Archery</v>
      </c>
      <c r="U56" s="160"/>
      <c r="V56" s="160" t="str">
        <f>IF('Shooting Sports'!K26&lt;&gt;"", 'Shooting Sports'!K26, "")</f>
        <v/>
      </c>
      <c r="W56" s="233"/>
      <c r="X56" s="227" t="str">
        <f>NOVA!B45</f>
        <v>4a</v>
      </c>
      <c r="Y56" s="227" t="str">
        <f>NOVA!C45</f>
        <v>Visit a place where earth science is done</v>
      </c>
      <c r="Z56" s="227"/>
      <c r="AA56" s="227" t="str">
        <f>IF(NOVA!K45&lt;&gt;"", NOVA!K45, "")</f>
        <v/>
      </c>
      <c r="AB56" s="233"/>
      <c r="AC56" s="227" t="str">
        <f>NOVA!B104</f>
        <v>3e</v>
      </c>
      <c r="AD56" s="227" t="str">
        <f>NOVA!C104</f>
        <v>Map an asteroid</v>
      </c>
      <c r="AE56" s="227"/>
      <c r="AF56" s="227" t="str">
        <f>IF(NOVA!K104&lt;&gt;"", NOVA!K104, "")</f>
        <v/>
      </c>
      <c r="AG56" s="233"/>
      <c r="AH56" s="227" t="str">
        <f>NOVA!B169</f>
        <v>4b1</v>
      </c>
      <c r="AI56" s="227" t="str">
        <f>NOVA!C169</f>
        <v>Design a code and write a message</v>
      </c>
      <c r="AJ56" s="227"/>
      <c r="AK56" s="227" t="str">
        <f>IF(NOVA!K169&lt;&gt;"", NOVA!K169, "")</f>
        <v/>
      </c>
    </row>
    <row r="57" spans="5:37" ht="12.75" customHeight="1">
      <c r="I57" s="378"/>
      <c r="J57" s="219" t="str">
        <f>Electives!B67</f>
        <v>4e</v>
      </c>
      <c r="K57" s="36" t="str">
        <f>Electives!C67</f>
        <v>Play a board game</v>
      </c>
      <c r="L57" s="31" t="str">
        <f>IF(Electives!K67&lt;&gt;"","E","")</f>
        <v/>
      </c>
      <c r="N57" s="131"/>
      <c r="R57" s="233"/>
      <c r="S57" s="160" t="str">
        <f>'Shooting Sports'!B27</f>
        <v>S1</v>
      </c>
      <c r="T57" s="160" t="str">
        <f>'Shooting Sports'!C27</f>
        <v>Identify 3 arrow and 4 bow parts</v>
      </c>
      <c r="U57" s="160"/>
      <c r="V57" s="160" t="str">
        <f>IF('Shooting Sports'!K27&lt;&gt;"", 'Shooting Sports'!K27, "")</f>
        <v/>
      </c>
      <c r="W57" s="233"/>
      <c r="X57" s="227" t="str">
        <f>NOVA!B46</f>
        <v>4a1</v>
      </c>
      <c r="Y57" s="227" t="str">
        <f>NOVA!C46</f>
        <v>Talk with someone how science is used</v>
      </c>
      <c r="Z57" s="227"/>
      <c r="AA57" s="227" t="str">
        <f>IF(NOVA!K46&lt;&gt;"", NOVA!K46, "")</f>
        <v/>
      </c>
      <c r="AB57" s="233"/>
      <c r="AC57" s="227" t="str">
        <f>NOVA!B105</f>
        <v>3f1</v>
      </c>
      <c r="AD57" s="227" t="str">
        <f>NOVA!C105</f>
        <v>Model solar and lunar eclipse</v>
      </c>
      <c r="AE57" s="227"/>
      <c r="AF57" s="227" t="str">
        <f>IF(NOVA!K105&lt;&gt;"", NOVA!K105, "")</f>
        <v/>
      </c>
      <c r="AG57" s="233"/>
      <c r="AH57" s="227" t="str">
        <f>NOVA!B170</f>
        <v>4b2</v>
      </c>
      <c r="AI57" s="227" t="str">
        <f>NOVA!C170</f>
        <v>Share your code with your counselor</v>
      </c>
      <c r="AJ57" s="227"/>
      <c r="AK57" s="227" t="str">
        <f>IF(NOVA!K170&lt;&gt;"", NOVA!K170, "")</f>
        <v/>
      </c>
    </row>
    <row r="58" spans="5:37" ht="12.75" customHeight="1">
      <c r="E58"/>
      <c r="I58" s="378"/>
      <c r="J58" s="219" t="str">
        <f>Electives!B68</f>
        <v>4f</v>
      </c>
      <c r="K58" s="36" t="str">
        <f>Electives!C68</f>
        <v>Blow bubbles</v>
      </c>
      <c r="L58" s="31" t="str">
        <f>IF(Electives!K68&lt;&gt;"","E","")</f>
        <v/>
      </c>
      <c r="R58" s="233"/>
      <c r="S58" s="160" t="str">
        <f>'Shooting Sports'!B28</f>
        <v>S2</v>
      </c>
      <c r="T58" s="160" t="str">
        <f>'Shooting Sports'!C28</f>
        <v>Loose 5 arrows in 2 volleys</v>
      </c>
      <c r="U58" s="160"/>
      <c r="V58" s="160" t="str">
        <f>IF('Shooting Sports'!K28&lt;&gt;"", 'Shooting Sports'!K28, "")</f>
        <v/>
      </c>
      <c r="W58" s="233"/>
      <c r="X58" s="227" t="str">
        <f>NOVA!B47</f>
        <v>4a2</v>
      </c>
      <c r="Y58" s="227" t="str">
        <f>NOVA!C47</f>
        <v>Discuss with counselor your visit</v>
      </c>
      <c r="Z58" s="227"/>
      <c r="AA58" s="227" t="str">
        <f>IF(NOVA!K47&lt;&gt;"", NOVA!K47, "")</f>
        <v/>
      </c>
      <c r="AB58" s="233"/>
      <c r="AC58" s="227" t="str">
        <f>NOVA!B106</f>
        <v>3f2</v>
      </c>
      <c r="AD58" s="227" t="str">
        <f>NOVA!C106</f>
        <v>Use your model to discuss</v>
      </c>
      <c r="AE58" s="227"/>
      <c r="AF58" s="227" t="str">
        <f>IF(NOVA!K106&lt;&gt;"", NOVA!K106, "")</f>
        <v/>
      </c>
      <c r="AG58" s="233"/>
      <c r="AH58" s="227">
        <f>NOVA!B171</f>
        <v>5</v>
      </c>
      <c r="AI58" s="227" t="str">
        <f>NOVA!C171</f>
        <v>Discuss how math affects your life</v>
      </c>
      <c r="AJ58" s="227"/>
      <c r="AK58" s="227" t="str">
        <f>IF(NOVA!K171&lt;&gt;"", NOVA!K171, "")</f>
        <v/>
      </c>
    </row>
    <row r="59" spans="5:37">
      <c r="I59" s="378"/>
      <c r="J59" s="219">
        <f>Electives!B69</f>
        <v>5</v>
      </c>
      <c r="K59" s="36" t="str">
        <f>Electives!C69</f>
        <v>Paint a picture with and without sight</v>
      </c>
      <c r="L59" s="31" t="str">
        <f>IF(Electives!K69&lt;&gt;"","E","")</f>
        <v/>
      </c>
      <c r="R59" s="234"/>
      <c r="S59" s="160" t="str">
        <f>'Shooting Sports'!B29</f>
        <v>S3</v>
      </c>
      <c r="T59" s="160" t="str">
        <f>'Shooting Sports'!C29</f>
        <v>Demonstrate/Explain range commands</v>
      </c>
      <c r="U59" s="160"/>
      <c r="V59" s="160" t="str">
        <f>IF('Shooting Sports'!K29&lt;&gt;"", 'Shooting Sports'!K29, "")</f>
        <v/>
      </c>
      <c r="W59" s="234"/>
      <c r="X59" s="227" t="str">
        <f>NOVA!B48</f>
        <v>4b</v>
      </c>
      <c r="Y59" s="227" t="str">
        <f>NOVA!C48</f>
        <v>Explore a career with earth science</v>
      </c>
      <c r="Z59" s="227"/>
      <c r="AA59" s="227" t="str">
        <f>IF(NOVA!K48&lt;&gt;"", NOVA!K48, "")</f>
        <v/>
      </c>
      <c r="AB59" s="234"/>
      <c r="AC59" s="227">
        <f>NOVA!B107</f>
        <v>4</v>
      </c>
      <c r="AD59" s="227" t="str">
        <f>NOVA!C107</f>
        <v>Do A or B</v>
      </c>
      <c r="AE59" s="227"/>
      <c r="AF59" s="227" t="str">
        <f>IF(NOVA!K107&lt;&gt;"", NOVA!K107, "")</f>
        <v/>
      </c>
      <c r="AG59" s="234"/>
    </row>
    <row r="60" spans="5:37">
      <c r="I60" s="378"/>
      <c r="J60" s="219">
        <f>Electives!B70</f>
        <v>6</v>
      </c>
      <c r="K60" s="36" t="str">
        <f>Electives!C70</f>
        <v>Sign a simple sentence</v>
      </c>
      <c r="L60" s="31" t="str">
        <f>IF(Electives!K70&lt;&gt;"","E","")</f>
        <v/>
      </c>
      <c r="R60" s="177"/>
      <c r="S60" s="160" t="str">
        <f>'Shooting Sports'!B30</f>
        <v>S4</v>
      </c>
      <c r="T60" s="160" t="str">
        <f>'Shooting Sports'!C30</f>
        <v>5 facts about archery in history/lit</v>
      </c>
      <c r="U60" s="160"/>
      <c r="V60" s="160" t="str">
        <f>IF('Shooting Sports'!K30&lt;&gt;"", 'Shooting Sports'!K30, "")</f>
        <v/>
      </c>
      <c r="W60" s="177"/>
      <c r="AB60" s="177"/>
      <c r="AC60" s="227" t="str">
        <f>NOVA!B108</f>
        <v>4a</v>
      </c>
      <c r="AD60" s="227" t="str">
        <f>NOVA!C108</f>
        <v>Visit a place with space science</v>
      </c>
      <c r="AE60" s="227"/>
      <c r="AF60" s="227" t="str">
        <f>IF(NOVA!K108&lt;&gt;"", NOVA!K108, "")</f>
        <v/>
      </c>
      <c r="AG60" s="177"/>
    </row>
    <row r="61" spans="5:37">
      <c r="I61" s="378"/>
      <c r="J61" s="219">
        <f>Electives!B71</f>
        <v>7</v>
      </c>
      <c r="K61" s="36" t="str">
        <f>Electives!C71</f>
        <v>Learn about a famous person with a disability</v>
      </c>
      <c r="L61" s="31" t="str">
        <f>IF(Electives!K71&lt;&gt;"","E","")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IF(NOVA!K109&lt;&gt;"", NOVA!K109, "")</f>
        <v/>
      </c>
      <c r="AG61" s="233"/>
    </row>
    <row r="62" spans="5:37" ht="13.2" customHeight="1">
      <c r="I62" s="378"/>
      <c r="J62" s="219">
        <f>Electives!B72</f>
        <v>8</v>
      </c>
      <c r="K62" s="36" t="str">
        <f>Electives!C72</f>
        <v>Attend an event for disabled people</v>
      </c>
      <c r="L62" s="31" t="str">
        <f>IF(Electives!K72&lt;&gt;"","E","")</f>
        <v/>
      </c>
      <c r="O62"/>
      <c r="R62" s="235"/>
      <c r="S62" s="160">
        <f>'Shooting Sports'!B33</f>
        <v>1</v>
      </c>
      <c r="T62" s="160" t="str">
        <f>'Shooting Sports'!C33</f>
        <v>Demonstrate good shooting techniques</v>
      </c>
      <c r="U62" s="160"/>
      <c r="V62" s="160" t="str">
        <f>IF('Shooting Sports'!K33&lt;&gt;"", 'Shooting Sports'!K33, "")</f>
        <v/>
      </c>
      <c r="W62" s="235"/>
      <c r="AB62" s="235"/>
      <c r="AC62" s="227" t="str">
        <f>NOVA!B110</f>
        <v>4a2</v>
      </c>
      <c r="AD62" s="227" t="str">
        <f>NOVA!C110</f>
        <v>Discuss with counselor</v>
      </c>
      <c r="AE62" s="227"/>
      <c r="AF62" s="227" t="str">
        <f>IF(NOVA!K110&lt;&gt;"", NOVA!K110, "")</f>
        <v/>
      </c>
      <c r="AG62" s="235"/>
    </row>
    <row r="63" spans="5:37" ht="12.75" customHeight="1">
      <c r="E63"/>
      <c r="I63" s="218"/>
      <c r="J63"/>
      <c r="L63" s="175"/>
      <c r="O63"/>
      <c r="R63" s="233"/>
      <c r="S63" s="160">
        <f>'Shooting Sports'!B34</f>
        <v>2</v>
      </c>
      <c r="T63" s="160" t="str">
        <f>'Shooting Sports'!C34</f>
        <v>Explain parts of slingshot</v>
      </c>
      <c r="U63" s="160"/>
      <c r="V63" s="160" t="str">
        <f>IF('Shooting Sports'!K34&lt;&gt;"", 'Shooting Sports'!K34, "")</f>
        <v/>
      </c>
      <c r="W63" s="233"/>
      <c r="AB63" s="233"/>
      <c r="AC63" s="227" t="str">
        <f>NOVA!B111</f>
        <v>4b</v>
      </c>
      <c r="AD63" s="227" t="str">
        <f>NOVA!C111</f>
        <v>Explore a career with space science</v>
      </c>
      <c r="AE63" s="227"/>
      <c r="AF63" s="227" t="str">
        <f>IF(NOVA!K111&lt;&gt;"", NOVA!K111, "")</f>
        <v/>
      </c>
      <c r="AG63" s="233"/>
    </row>
    <row r="64" spans="5:37" ht="12.75" customHeight="1">
      <c r="E64"/>
      <c r="J64"/>
      <c r="L64" s="175"/>
      <c r="O64"/>
      <c r="R64" s="233"/>
      <c r="S64" s="160">
        <f>'Shooting Sports'!B35</f>
        <v>3</v>
      </c>
      <c r="T64" s="160" t="str">
        <f>'Shooting Sports'!C35</f>
        <v>Explain types of ammo</v>
      </c>
      <c r="U64" s="160"/>
      <c r="V64" s="160" t="str">
        <f>IF('Shooting Sports'!K35&lt;&gt;"", 'Shooting Sports'!K35, "")</f>
        <v/>
      </c>
      <c r="W64" s="233"/>
      <c r="AB64" s="233"/>
      <c r="AC64" s="227">
        <f>NOVA!B112</f>
        <v>5</v>
      </c>
      <c r="AD64" s="227" t="str">
        <f>NOVA!C112</f>
        <v>Discuss your findings with counselor</v>
      </c>
      <c r="AE64" s="227"/>
      <c r="AF64" s="227" t="str">
        <f>IF(NOVA!K112&lt;&gt;"", NOVA!K112, "")</f>
        <v/>
      </c>
      <c r="AG64" s="233"/>
    </row>
    <row r="65" spans="5:33">
      <c r="E65"/>
      <c r="J65"/>
      <c r="O65"/>
      <c r="R65" s="233"/>
      <c r="S65" s="160">
        <f>'Shooting Sports'!B36</f>
        <v>4</v>
      </c>
      <c r="T65" s="160" t="str">
        <f>'Shooting Sports'!C36</f>
        <v>Explain types of targets</v>
      </c>
      <c r="U65" s="160"/>
      <c r="V65" s="160" t="str">
        <f>IF('Shooting Sports'!K36&lt;&gt;"", 'Shooting Sports'!K36,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Sports'!K39&lt;&gt;"", 'Shooting Sports'!K39, "")</f>
        <v/>
      </c>
      <c r="W67" s="233"/>
      <c r="AB67" s="233"/>
      <c r="AG67" s="233"/>
    </row>
    <row r="68" spans="5:33">
      <c r="O68"/>
      <c r="R68" s="233"/>
      <c r="S68" s="160" t="str">
        <f>'Shooting Sports'!B40</f>
        <v>S1</v>
      </c>
      <c r="T68" s="160" t="str">
        <f>'Shooting Sports'!C40</f>
        <v>Fire 5 shots in 2 volleys at a target</v>
      </c>
      <c r="U68" s="160"/>
      <c r="V68" s="160" t="str">
        <f>IF('Shooting Sports'!K40&lt;&gt;"", 'Shooting Sports'!K40, "")</f>
        <v/>
      </c>
      <c r="W68" s="233"/>
      <c r="AB68" s="233"/>
      <c r="AG68" s="233"/>
    </row>
    <row r="69" spans="5:33">
      <c r="O69"/>
      <c r="R69" s="233"/>
      <c r="S69" s="160" t="str">
        <f>'Shooting Sports'!B41</f>
        <v>S2</v>
      </c>
      <c r="T69" s="160" t="str">
        <f>'Shooting Sports'!C41</f>
        <v>Demonstrate/Explain range commands</v>
      </c>
      <c r="U69" s="160"/>
      <c r="V69" s="160" t="str">
        <f>IF('Shooting Sports'!K41&lt;&gt;"", 'Shooting Sports'!K41, "")</f>
        <v/>
      </c>
      <c r="W69" s="233"/>
      <c r="AB69" s="233"/>
      <c r="AG69" s="233"/>
    </row>
    <row r="70" spans="5:33" ht="13.2" customHeight="1">
      <c r="O70"/>
      <c r="S70" s="160" t="str">
        <f>'Shooting Sports'!B42</f>
        <v>S3</v>
      </c>
      <c r="T70" s="160" t="str">
        <f>'Shooting Sports'!C42</f>
        <v>Shoot with your off hand</v>
      </c>
      <c r="U70" s="160"/>
      <c r="V70" s="160" t="str">
        <f>IF('Shooting Sports'!K42&lt;&gt;"", 'Shooting Sports'!K42,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WBTVx+0iJTnBvez55G73IAYBF22xnTDrBt9uetAtcDKeB7hCKIzc1oy63WrbLiJ3Klfk36CDVBU4ERkkCl2FmQ==" saltValue="8ck8Cl3e2He+tjRVVzAtpA=="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
  <sheetViews>
    <sheetView showGridLines="0" topLeftCell="A2" zoomScale="85" zoomScaleNormal="85" workbookViewId="0">
      <selection activeCell="C2" sqref="C2"/>
    </sheetView>
  </sheetViews>
  <sheetFormatPr defaultRowHeight="13.2"/>
  <cols>
    <col min="1" max="1" width="3.109375" customWidth="1"/>
    <col min="2" max="2" width="18" customWidth="1"/>
    <col min="3" max="3" width="32.88671875" customWidth="1"/>
    <col min="4" max="4" width="15.109375" customWidth="1"/>
    <col min="5" max="5" width="32.88671875" customWidth="1"/>
    <col min="6" max="6" width="2.88671875" customWidth="1"/>
  </cols>
  <sheetData>
    <row r="1" spans="1:6" ht="28.5" customHeight="1">
      <c r="A1" s="259" t="s">
        <v>343</v>
      </c>
      <c r="B1" s="75" t="str">
        <f ca="1">'Scout 1'!A1</f>
        <v>Scout 1</v>
      </c>
      <c r="F1" s="259" t="s">
        <v>343</v>
      </c>
    </row>
    <row r="2" spans="1:6" ht="12.75" customHeight="1">
      <c r="A2" s="259"/>
      <c r="B2" s="103" t="s">
        <v>97</v>
      </c>
      <c r="C2" s="14"/>
      <c r="F2" s="259"/>
    </row>
    <row r="3" spans="1:6" ht="12.75" customHeight="1">
      <c r="A3" s="259"/>
      <c r="B3" s="103" t="s">
        <v>98</v>
      </c>
      <c r="C3" s="118"/>
      <c r="F3" s="259"/>
    </row>
    <row r="4" spans="1:6">
      <c r="A4" s="259"/>
      <c r="B4" s="12"/>
      <c r="C4" s="102" t="s">
        <v>68</v>
      </c>
      <c r="E4" s="102" t="s">
        <v>69</v>
      </c>
      <c r="F4" s="259"/>
    </row>
    <row r="5" spans="1:6">
      <c r="A5" s="259"/>
      <c r="B5" s="7" t="s">
        <v>70</v>
      </c>
      <c r="C5" s="77"/>
      <c r="D5" s="7" t="s">
        <v>70</v>
      </c>
      <c r="E5" s="79"/>
      <c r="F5" s="259"/>
    </row>
    <row r="6" spans="1:6">
      <c r="A6" s="259"/>
      <c r="B6" s="7" t="s">
        <v>72</v>
      </c>
      <c r="C6" s="77"/>
      <c r="D6" s="7" t="s">
        <v>72</v>
      </c>
      <c r="E6" s="79"/>
      <c r="F6" s="259"/>
    </row>
    <row r="7" spans="1:6">
      <c r="A7" s="259"/>
      <c r="B7" s="7" t="s">
        <v>73</v>
      </c>
      <c r="C7" s="77"/>
      <c r="D7" s="7" t="s">
        <v>73</v>
      </c>
      <c r="E7" s="79"/>
      <c r="F7" s="259"/>
    </row>
    <row r="8" spans="1:6">
      <c r="A8" s="259"/>
      <c r="B8" s="7" t="s">
        <v>71</v>
      </c>
      <c r="C8" s="77"/>
      <c r="D8" s="7" t="s">
        <v>71</v>
      </c>
      <c r="E8" s="79"/>
      <c r="F8" s="259"/>
    </row>
    <row r="9" spans="1:6">
      <c r="A9" s="259"/>
      <c r="B9" s="7" t="s">
        <v>75</v>
      </c>
      <c r="C9" s="77"/>
      <c r="D9" s="7" t="s">
        <v>75</v>
      </c>
      <c r="E9" s="79"/>
      <c r="F9" s="259"/>
    </row>
    <row r="10" spans="1:6">
      <c r="A10" s="259"/>
      <c r="B10" s="7" t="s">
        <v>74</v>
      </c>
      <c r="C10" s="77"/>
      <c r="D10" s="7" t="s">
        <v>74</v>
      </c>
      <c r="E10" s="79"/>
      <c r="F10" s="259"/>
    </row>
    <row r="11" spans="1:6">
      <c r="A11" s="259"/>
      <c r="B11" s="7" t="s">
        <v>77</v>
      </c>
      <c r="C11" s="77"/>
      <c r="D11" s="7" t="s">
        <v>77</v>
      </c>
      <c r="E11" s="79"/>
      <c r="F11" s="259"/>
    </row>
    <row r="12" spans="1:6">
      <c r="A12" s="259"/>
      <c r="B12" s="7" t="s">
        <v>78</v>
      </c>
      <c r="C12" s="77"/>
      <c r="D12" s="7" t="s">
        <v>78</v>
      </c>
      <c r="E12" s="79"/>
      <c r="F12" s="259"/>
    </row>
    <row r="13" spans="1:6">
      <c r="A13" s="259"/>
      <c r="B13" s="76" t="s">
        <v>76</v>
      </c>
      <c r="C13" s="78"/>
      <c r="D13" s="76" t="s">
        <v>76</v>
      </c>
      <c r="E13" s="80"/>
      <c r="F13" s="259"/>
    </row>
    <row r="14" spans="1:6" ht="28.5" customHeight="1">
      <c r="A14" s="259"/>
      <c r="B14" s="75" t="str">
        <f ca="1">'Scout 2'!A1</f>
        <v>Scout 2</v>
      </c>
      <c r="F14" s="259"/>
    </row>
    <row r="15" spans="1:6" ht="12.75" customHeight="1">
      <c r="A15" s="259"/>
      <c r="B15" s="103" t="s">
        <v>97</v>
      </c>
      <c r="C15" s="14"/>
      <c r="F15" s="259"/>
    </row>
    <row r="16" spans="1:6" ht="12.75" customHeight="1">
      <c r="A16" s="259"/>
      <c r="B16" s="103" t="s">
        <v>98</v>
      </c>
      <c r="C16" s="118"/>
      <c r="F16" s="259"/>
    </row>
    <row r="17" spans="1:6">
      <c r="A17" s="259"/>
      <c r="B17" s="12"/>
      <c r="C17" s="102" t="s">
        <v>68</v>
      </c>
      <c r="E17" s="102" t="s">
        <v>69</v>
      </c>
      <c r="F17" s="259"/>
    </row>
    <row r="18" spans="1:6">
      <c r="A18" s="259"/>
      <c r="B18" s="7" t="s">
        <v>70</v>
      </c>
      <c r="C18" s="77"/>
      <c r="D18" s="7" t="s">
        <v>70</v>
      </c>
      <c r="E18" s="79"/>
      <c r="F18" s="259"/>
    </row>
    <row r="19" spans="1:6">
      <c r="A19" s="259"/>
      <c r="B19" s="7" t="s">
        <v>72</v>
      </c>
      <c r="C19" s="77"/>
      <c r="D19" s="7" t="s">
        <v>72</v>
      </c>
      <c r="E19" s="79"/>
      <c r="F19" s="259"/>
    </row>
    <row r="20" spans="1:6">
      <c r="A20" s="259"/>
      <c r="B20" s="7" t="s">
        <v>73</v>
      </c>
      <c r="C20" s="77"/>
      <c r="D20" s="7" t="s">
        <v>73</v>
      </c>
      <c r="E20" s="79"/>
      <c r="F20" s="259"/>
    </row>
    <row r="21" spans="1:6">
      <c r="A21" s="259"/>
      <c r="B21" s="7" t="s">
        <v>71</v>
      </c>
      <c r="C21" s="77"/>
      <c r="D21" s="7" t="s">
        <v>71</v>
      </c>
      <c r="E21" s="79"/>
      <c r="F21" s="259"/>
    </row>
    <row r="22" spans="1:6">
      <c r="A22" s="259"/>
      <c r="B22" s="7" t="s">
        <v>75</v>
      </c>
      <c r="C22" s="77"/>
      <c r="D22" s="7" t="s">
        <v>75</v>
      </c>
      <c r="E22" s="79"/>
      <c r="F22" s="259"/>
    </row>
    <row r="23" spans="1:6">
      <c r="A23" s="259"/>
      <c r="B23" s="7" t="s">
        <v>74</v>
      </c>
      <c r="C23" s="77"/>
      <c r="D23" s="7" t="s">
        <v>74</v>
      </c>
      <c r="E23" s="79"/>
      <c r="F23" s="259"/>
    </row>
    <row r="24" spans="1:6">
      <c r="A24" s="259"/>
      <c r="B24" s="7" t="s">
        <v>77</v>
      </c>
      <c r="C24" s="77"/>
      <c r="D24" s="7" t="s">
        <v>77</v>
      </c>
      <c r="E24" s="79"/>
      <c r="F24" s="259"/>
    </row>
    <row r="25" spans="1:6">
      <c r="A25" s="259"/>
      <c r="B25" s="7" t="s">
        <v>78</v>
      </c>
      <c r="C25" s="77"/>
      <c r="D25" s="7" t="s">
        <v>78</v>
      </c>
      <c r="E25" s="79"/>
      <c r="F25" s="259"/>
    </row>
    <row r="26" spans="1:6">
      <c r="A26" s="259"/>
      <c r="B26" s="76" t="s">
        <v>76</v>
      </c>
      <c r="C26" s="78"/>
      <c r="D26" s="76" t="s">
        <v>76</v>
      </c>
      <c r="E26" s="80"/>
      <c r="F26" s="259"/>
    </row>
    <row r="27" spans="1:6" ht="28.5" customHeight="1">
      <c r="A27" s="259"/>
      <c r="B27" s="75" t="str">
        <f ca="1">'Scout 3'!A1</f>
        <v>Scout 3</v>
      </c>
      <c r="F27" s="259"/>
    </row>
    <row r="28" spans="1:6" ht="12.75" customHeight="1">
      <c r="A28" s="259"/>
      <c r="B28" s="103" t="s">
        <v>97</v>
      </c>
      <c r="C28" s="14"/>
      <c r="F28" s="259"/>
    </row>
    <row r="29" spans="1:6" ht="12.75" customHeight="1">
      <c r="A29" s="259"/>
      <c r="B29" s="103" t="s">
        <v>98</v>
      </c>
      <c r="C29" s="118"/>
      <c r="F29" s="259"/>
    </row>
    <row r="30" spans="1:6">
      <c r="A30" s="259"/>
      <c r="B30" s="12"/>
      <c r="C30" s="102" t="s">
        <v>68</v>
      </c>
      <c r="E30" s="102" t="s">
        <v>69</v>
      </c>
      <c r="F30" s="259"/>
    </row>
    <row r="31" spans="1:6">
      <c r="A31" s="259"/>
      <c r="B31" s="7" t="s">
        <v>70</v>
      </c>
      <c r="C31" s="77"/>
      <c r="D31" s="7" t="s">
        <v>70</v>
      </c>
      <c r="E31" s="79"/>
      <c r="F31" s="259"/>
    </row>
    <row r="32" spans="1:6">
      <c r="A32" s="259"/>
      <c r="B32" s="7" t="s">
        <v>72</v>
      </c>
      <c r="C32" s="77"/>
      <c r="D32" s="7" t="s">
        <v>72</v>
      </c>
      <c r="E32" s="79"/>
      <c r="F32" s="259"/>
    </row>
    <row r="33" spans="1:6">
      <c r="A33" s="259"/>
      <c r="B33" s="7" t="s">
        <v>73</v>
      </c>
      <c r="C33" s="77"/>
      <c r="D33" s="7" t="s">
        <v>73</v>
      </c>
      <c r="E33" s="79"/>
      <c r="F33" s="259"/>
    </row>
    <row r="34" spans="1:6">
      <c r="A34" s="259"/>
      <c r="B34" s="7" t="s">
        <v>71</v>
      </c>
      <c r="C34" s="77"/>
      <c r="D34" s="7" t="s">
        <v>71</v>
      </c>
      <c r="E34" s="79"/>
      <c r="F34" s="259"/>
    </row>
    <row r="35" spans="1:6">
      <c r="A35" s="259"/>
      <c r="B35" s="7" t="s">
        <v>75</v>
      </c>
      <c r="C35" s="77"/>
      <c r="D35" s="7" t="s">
        <v>75</v>
      </c>
      <c r="E35" s="79"/>
      <c r="F35" s="259"/>
    </row>
    <row r="36" spans="1:6">
      <c r="A36" s="259"/>
      <c r="B36" s="7" t="s">
        <v>74</v>
      </c>
      <c r="C36" s="77"/>
      <c r="D36" s="7" t="s">
        <v>74</v>
      </c>
      <c r="E36" s="79"/>
      <c r="F36" s="259"/>
    </row>
    <row r="37" spans="1:6">
      <c r="A37" s="259"/>
      <c r="B37" s="7" t="s">
        <v>77</v>
      </c>
      <c r="C37" s="77"/>
      <c r="D37" s="7" t="s">
        <v>77</v>
      </c>
      <c r="E37" s="79"/>
      <c r="F37" s="259"/>
    </row>
    <row r="38" spans="1:6">
      <c r="A38" s="259"/>
      <c r="B38" s="7" t="s">
        <v>78</v>
      </c>
      <c r="C38" s="77"/>
      <c r="D38" s="7" t="s">
        <v>78</v>
      </c>
      <c r="E38" s="79"/>
      <c r="F38" s="259"/>
    </row>
    <row r="39" spans="1:6">
      <c r="A39" s="259"/>
      <c r="B39" s="76" t="s">
        <v>76</v>
      </c>
      <c r="C39" s="78"/>
      <c r="D39" s="76" t="s">
        <v>76</v>
      </c>
      <c r="E39" s="80"/>
      <c r="F39" s="259"/>
    </row>
    <row r="40" spans="1:6" ht="28.5" customHeight="1">
      <c r="A40" s="259"/>
      <c r="B40" s="75" t="str">
        <f ca="1">'Scout 4'!A1</f>
        <v>Scout 4</v>
      </c>
      <c r="F40" s="259"/>
    </row>
    <row r="41" spans="1:6" ht="12.75" customHeight="1">
      <c r="A41" s="259"/>
      <c r="B41" s="103" t="s">
        <v>97</v>
      </c>
      <c r="C41" s="14"/>
      <c r="F41" s="259"/>
    </row>
    <row r="42" spans="1:6" ht="12.75" customHeight="1">
      <c r="A42" s="259"/>
      <c r="B42" s="103" t="s">
        <v>98</v>
      </c>
      <c r="C42" s="118"/>
      <c r="F42" s="259"/>
    </row>
    <row r="43" spans="1:6">
      <c r="A43" s="259"/>
      <c r="B43" s="104"/>
      <c r="C43" s="102" t="s">
        <v>68</v>
      </c>
      <c r="E43" s="102" t="s">
        <v>69</v>
      </c>
      <c r="F43" s="259"/>
    </row>
    <row r="44" spans="1:6">
      <c r="A44" s="259"/>
      <c r="B44" s="7" t="s">
        <v>70</v>
      </c>
      <c r="C44" s="77"/>
      <c r="D44" s="7" t="s">
        <v>70</v>
      </c>
      <c r="E44" s="79"/>
      <c r="F44" s="259"/>
    </row>
    <row r="45" spans="1:6">
      <c r="A45" s="259"/>
      <c r="B45" s="7" t="s">
        <v>72</v>
      </c>
      <c r="C45" s="77"/>
      <c r="D45" s="7" t="s">
        <v>72</v>
      </c>
      <c r="E45" s="79"/>
      <c r="F45" s="259"/>
    </row>
    <row r="46" spans="1:6">
      <c r="A46" s="259"/>
      <c r="B46" s="7" t="s">
        <v>73</v>
      </c>
      <c r="C46" s="77"/>
      <c r="D46" s="7" t="s">
        <v>73</v>
      </c>
      <c r="E46" s="79"/>
      <c r="F46" s="259"/>
    </row>
    <row r="47" spans="1:6">
      <c r="A47" s="259"/>
      <c r="B47" s="7" t="s">
        <v>71</v>
      </c>
      <c r="C47" s="77"/>
      <c r="D47" s="7" t="s">
        <v>71</v>
      </c>
      <c r="E47" s="79"/>
      <c r="F47" s="259"/>
    </row>
    <row r="48" spans="1:6">
      <c r="A48" s="259"/>
      <c r="B48" s="7" t="s">
        <v>75</v>
      </c>
      <c r="C48" s="77"/>
      <c r="D48" s="7" t="s">
        <v>75</v>
      </c>
      <c r="E48" s="79"/>
      <c r="F48" s="259"/>
    </row>
    <row r="49" spans="1:6">
      <c r="A49" s="259"/>
      <c r="B49" s="7" t="s">
        <v>74</v>
      </c>
      <c r="C49" s="77"/>
      <c r="D49" s="7" t="s">
        <v>74</v>
      </c>
      <c r="E49" s="79"/>
      <c r="F49" s="259"/>
    </row>
    <row r="50" spans="1:6">
      <c r="A50" s="259"/>
      <c r="B50" s="7" t="s">
        <v>77</v>
      </c>
      <c r="C50" s="77"/>
      <c r="D50" s="7" t="s">
        <v>77</v>
      </c>
      <c r="E50" s="79"/>
      <c r="F50" s="259"/>
    </row>
    <row r="51" spans="1:6">
      <c r="A51" s="259"/>
      <c r="B51" s="7" t="s">
        <v>78</v>
      </c>
      <c r="C51" s="77"/>
      <c r="D51" s="7" t="s">
        <v>78</v>
      </c>
      <c r="E51" s="79"/>
      <c r="F51" s="259"/>
    </row>
    <row r="52" spans="1:6">
      <c r="A52" s="259"/>
      <c r="B52" s="76" t="s">
        <v>76</v>
      </c>
      <c r="C52" s="78"/>
      <c r="D52" s="76" t="s">
        <v>76</v>
      </c>
      <c r="E52" s="80"/>
      <c r="F52" s="259"/>
    </row>
    <row r="53" spans="1:6" ht="28.5" customHeight="1">
      <c r="A53" s="259"/>
      <c r="B53" s="75" t="str">
        <f ca="1">'Scout 5'!A1</f>
        <v>Scout 5</v>
      </c>
      <c r="F53" s="259"/>
    </row>
    <row r="54" spans="1:6" ht="12.75" customHeight="1">
      <c r="A54" s="259"/>
      <c r="B54" s="103" t="s">
        <v>97</v>
      </c>
      <c r="C54" s="14"/>
      <c r="F54" s="259"/>
    </row>
    <row r="55" spans="1:6" ht="12.75" customHeight="1">
      <c r="A55" s="259"/>
      <c r="B55" s="103" t="s">
        <v>98</v>
      </c>
      <c r="C55" s="118"/>
      <c r="F55" s="259"/>
    </row>
    <row r="56" spans="1:6">
      <c r="A56" s="259"/>
      <c r="B56" s="12"/>
      <c r="C56" s="102" t="s">
        <v>68</v>
      </c>
      <c r="E56" s="102" t="s">
        <v>69</v>
      </c>
      <c r="F56" s="259"/>
    </row>
    <row r="57" spans="1:6">
      <c r="A57" s="259"/>
      <c r="B57" s="7" t="s">
        <v>70</v>
      </c>
      <c r="C57" s="77"/>
      <c r="D57" s="7" t="s">
        <v>70</v>
      </c>
      <c r="E57" s="79"/>
      <c r="F57" s="259"/>
    </row>
    <row r="58" spans="1:6">
      <c r="A58" s="259"/>
      <c r="B58" s="7" t="s">
        <v>72</v>
      </c>
      <c r="C58" s="77"/>
      <c r="D58" s="7" t="s">
        <v>72</v>
      </c>
      <c r="E58" s="79"/>
      <c r="F58" s="259"/>
    </row>
    <row r="59" spans="1:6">
      <c r="A59" s="259"/>
      <c r="B59" s="7" t="s">
        <v>73</v>
      </c>
      <c r="C59" s="77"/>
      <c r="D59" s="7" t="s">
        <v>73</v>
      </c>
      <c r="E59" s="79"/>
      <c r="F59" s="259"/>
    </row>
    <row r="60" spans="1:6">
      <c r="A60" s="259"/>
      <c r="B60" s="7" t="s">
        <v>71</v>
      </c>
      <c r="C60" s="77"/>
      <c r="D60" s="7" t="s">
        <v>71</v>
      </c>
      <c r="E60" s="79"/>
      <c r="F60" s="259"/>
    </row>
    <row r="61" spans="1:6">
      <c r="A61" s="259"/>
      <c r="B61" s="7" t="s">
        <v>75</v>
      </c>
      <c r="C61" s="77"/>
      <c r="D61" s="7" t="s">
        <v>75</v>
      </c>
      <c r="E61" s="79"/>
      <c r="F61" s="259"/>
    </row>
    <row r="62" spans="1:6">
      <c r="A62" s="259"/>
      <c r="B62" s="7" t="s">
        <v>74</v>
      </c>
      <c r="C62" s="77"/>
      <c r="D62" s="7" t="s">
        <v>74</v>
      </c>
      <c r="E62" s="79"/>
      <c r="F62" s="259"/>
    </row>
    <row r="63" spans="1:6">
      <c r="A63" s="259"/>
      <c r="B63" s="7" t="s">
        <v>77</v>
      </c>
      <c r="C63" s="77"/>
      <c r="D63" s="7" t="s">
        <v>77</v>
      </c>
      <c r="E63" s="79"/>
      <c r="F63" s="259"/>
    </row>
    <row r="64" spans="1:6">
      <c r="A64" s="259"/>
      <c r="B64" s="7" t="s">
        <v>78</v>
      </c>
      <c r="C64" s="77"/>
      <c r="D64" s="7" t="s">
        <v>78</v>
      </c>
      <c r="E64" s="79"/>
      <c r="F64" s="259"/>
    </row>
    <row r="65" spans="1:6">
      <c r="A65" s="259"/>
      <c r="B65" s="76" t="s">
        <v>76</v>
      </c>
      <c r="C65" s="78"/>
      <c r="D65" s="76" t="s">
        <v>76</v>
      </c>
      <c r="E65" s="80"/>
      <c r="F65" s="259"/>
    </row>
    <row r="66" spans="1:6" ht="28.5" customHeight="1">
      <c r="A66" s="259"/>
      <c r="B66" s="75" t="str">
        <f ca="1">'Scout 6'!A1</f>
        <v>Scout 6</v>
      </c>
      <c r="F66" s="259"/>
    </row>
    <row r="67" spans="1:6" ht="12.75" customHeight="1">
      <c r="A67" s="259"/>
      <c r="B67" s="103" t="s">
        <v>97</v>
      </c>
      <c r="C67" s="14"/>
      <c r="F67" s="259"/>
    </row>
    <row r="68" spans="1:6" ht="12.75" customHeight="1">
      <c r="A68" s="259"/>
      <c r="B68" s="103" t="s">
        <v>98</v>
      </c>
      <c r="C68" s="118"/>
      <c r="F68" s="259"/>
    </row>
    <row r="69" spans="1:6">
      <c r="A69" s="259"/>
      <c r="B69" s="12"/>
      <c r="C69" s="102" t="s">
        <v>68</v>
      </c>
      <c r="E69" s="102" t="s">
        <v>69</v>
      </c>
      <c r="F69" s="259"/>
    </row>
    <row r="70" spans="1:6">
      <c r="A70" s="259"/>
      <c r="B70" s="7" t="s">
        <v>70</v>
      </c>
      <c r="C70" s="77"/>
      <c r="D70" s="7" t="s">
        <v>70</v>
      </c>
      <c r="E70" s="79"/>
      <c r="F70" s="259"/>
    </row>
    <row r="71" spans="1:6">
      <c r="A71" s="259"/>
      <c r="B71" s="7" t="s">
        <v>72</v>
      </c>
      <c r="C71" s="77"/>
      <c r="D71" s="7" t="s">
        <v>72</v>
      </c>
      <c r="E71" s="79"/>
      <c r="F71" s="259"/>
    </row>
    <row r="72" spans="1:6">
      <c r="A72" s="259"/>
      <c r="B72" s="7" t="s">
        <v>73</v>
      </c>
      <c r="C72" s="77"/>
      <c r="D72" s="7" t="s">
        <v>73</v>
      </c>
      <c r="E72" s="79"/>
      <c r="F72" s="259"/>
    </row>
    <row r="73" spans="1:6">
      <c r="A73" s="259"/>
      <c r="B73" s="7" t="s">
        <v>71</v>
      </c>
      <c r="C73" s="77"/>
      <c r="D73" s="7" t="s">
        <v>71</v>
      </c>
      <c r="E73" s="79"/>
      <c r="F73" s="259"/>
    </row>
    <row r="74" spans="1:6">
      <c r="A74" s="259"/>
      <c r="B74" s="7" t="s">
        <v>75</v>
      </c>
      <c r="C74" s="77"/>
      <c r="D74" s="7" t="s">
        <v>75</v>
      </c>
      <c r="E74" s="79"/>
      <c r="F74" s="259"/>
    </row>
    <row r="75" spans="1:6">
      <c r="A75" s="259"/>
      <c r="B75" s="7" t="s">
        <v>74</v>
      </c>
      <c r="C75" s="77"/>
      <c r="D75" s="7" t="s">
        <v>74</v>
      </c>
      <c r="E75" s="79"/>
      <c r="F75" s="259"/>
    </row>
    <row r="76" spans="1:6">
      <c r="A76" s="259"/>
      <c r="B76" s="7" t="s">
        <v>77</v>
      </c>
      <c r="C76" s="77"/>
      <c r="D76" s="7" t="s">
        <v>77</v>
      </c>
      <c r="E76" s="79"/>
      <c r="F76" s="259"/>
    </row>
    <row r="77" spans="1:6">
      <c r="A77" s="259"/>
      <c r="B77" s="7" t="s">
        <v>78</v>
      </c>
      <c r="C77" s="77"/>
      <c r="D77" s="7" t="s">
        <v>78</v>
      </c>
      <c r="E77" s="79"/>
      <c r="F77" s="259"/>
    </row>
    <row r="78" spans="1:6">
      <c r="A78" s="259"/>
      <c r="B78" s="76" t="s">
        <v>76</v>
      </c>
      <c r="C78" s="78"/>
      <c r="D78" s="76" t="s">
        <v>76</v>
      </c>
      <c r="E78" s="80"/>
      <c r="F78" s="259"/>
    </row>
    <row r="79" spans="1:6" ht="28.5" customHeight="1">
      <c r="A79" s="259"/>
      <c r="B79" s="75" t="str">
        <f ca="1">'Scout 7'!A1</f>
        <v>Scout 7</v>
      </c>
      <c r="F79" s="259"/>
    </row>
    <row r="80" spans="1:6" ht="12.75" customHeight="1">
      <c r="A80" s="259"/>
      <c r="B80" s="103" t="s">
        <v>97</v>
      </c>
      <c r="C80" s="14"/>
      <c r="F80" s="259"/>
    </row>
    <row r="81" spans="1:6" ht="12.75" customHeight="1">
      <c r="A81" s="259"/>
      <c r="B81" s="103" t="s">
        <v>98</v>
      </c>
      <c r="C81" s="118"/>
      <c r="F81" s="259"/>
    </row>
    <row r="82" spans="1:6">
      <c r="A82" s="259"/>
      <c r="B82" s="12"/>
      <c r="C82" s="102" t="s">
        <v>68</v>
      </c>
      <c r="E82" s="102" t="s">
        <v>69</v>
      </c>
      <c r="F82" s="259"/>
    </row>
    <row r="83" spans="1:6">
      <c r="A83" s="259"/>
      <c r="B83" s="7" t="s">
        <v>70</v>
      </c>
      <c r="C83" s="77"/>
      <c r="D83" s="7" t="s">
        <v>70</v>
      </c>
      <c r="E83" s="79"/>
      <c r="F83" s="259"/>
    </row>
    <row r="84" spans="1:6">
      <c r="A84" s="259"/>
      <c r="B84" s="7" t="s">
        <v>72</v>
      </c>
      <c r="C84" s="77"/>
      <c r="D84" s="7" t="s">
        <v>72</v>
      </c>
      <c r="E84" s="79"/>
      <c r="F84" s="259"/>
    </row>
    <row r="85" spans="1:6">
      <c r="A85" s="259"/>
      <c r="B85" s="7" t="s">
        <v>73</v>
      </c>
      <c r="C85" s="77"/>
      <c r="D85" s="7" t="s">
        <v>73</v>
      </c>
      <c r="E85" s="79"/>
      <c r="F85" s="259"/>
    </row>
    <row r="86" spans="1:6">
      <c r="A86" s="259"/>
      <c r="B86" s="7" t="s">
        <v>71</v>
      </c>
      <c r="C86" s="77"/>
      <c r="D86" s="7" t="s">
        <v>71</v>
      </c>
      <c r="E86" s="79"/>
      <c r="F86" s="259"/>
    </row>
    <row r="87" spans="1:6">
      <c r="A87" s="259"/>
      <c r="B87" s="7" t="s">
        <v>75</v>
      </c>
      <c r="C87" s="77"/>
      <c r="D87" s="7" t="s">
        <v>75</v>
      </c>
      <c r="E87" s="79"/>
      <c r="F87" s="259"/>
    </row>
    <row r="88" spans="1:6">
      <c r="A88" s="259"/>
      <c r="B88" s="7" t="s">
        <v>74</v>
      </c>
      <c r="C88" s="77"/>
      <c r="D88" s="7" t="s">
        <v>74</v>
      </c>
      <c r="E88" s="79"/>
      <c r="F88" s="259"/>
    </row>
    <row r="89" spans="1:6">
      <c r="A89" s="259"/>
      <c r="B89" s="7" t="s">
        <v>77</v>
      </c>
      <c r="C89" s="77"/>
      <c r="D89" s="7" t="s">
        <v>77</v>
      </c>
      <c r="E89" s="79"/>
      <c r="F89" s="259"/>
    </row>
    <row r="90" spans="1:6">
      <c r="A90" s="259"/>
      <c r="B90" s="7" t="s">
        <v>78</v>
      </c>
      <c r="C90" s="77"/>
      <c r="D90" s="7" t="s">
        <v>78</v>
      </c>
      <c r="E90" s="79"/>
      <c r="F90" s="259"/>
    </row>
    <row r="91" spans="1:6">
      <c r="A91" s="259"/>
      <c r="B91" s="76" t="s">
        <v>76</v>
      </c>
      <c r="C91" s="78"/>
      <c r="D91" s="76" t="s">
        <v>76</v>
      </c>
      <c r="E91" s="80"/>
      <c r="F91" s="259"/>
    </row>
    <row r="92" spans="1:6" ht="28.5" customHeight="1">
      <c r="A92" s="259"/>
      <c r="B92" s="75" t="str">
        <f ca="1">'Scout 8'!A1</f>
        <v>Scout 8</v>
      </c>
      <c r="F92" s="259"/>
    </row>
    <row r="93" spans="1:6" ht="12.75" customHeight="1">
      <c r="A93" s="259"/>
      <c r="B93" s="103" t="s">
        <v>97</v>
      </c>
      <c r="C93" s="119"/>
      <c r="F93" s="259"/>
    </row>
    <row r="94" spans="1:6" ht="12.75" customHeight="1">
      <c r="A94" s="259"/>
      <c r="B94" s="103" t="s">
        <v>98</v>
      </c>
      <c r="C94" s="118"/>
      <c r="F94" s="259"/>
    </row>
    <row r="95" spans="1:6">
      <c r="A95" s="259"/>
      <c r="B95" s="12"/>
      <c r="C95" s="102" t="s">
        <v>68</v>
      </c>
      <c r="E95" s="102" t="s">
        <v>69</v>
      </c>
      <c r="F95" s="259"/>
    </row>
    <row r="96" spans="1:6">
      <c r="A96" s="259"/>
      <c r="B96" s="7" t="s">
        <v>70</v>
      </c>
      <c r="C96" s="77"/>
      <c r="D96" s="7" t="s">
        <v>70</v>
      </c>
      <c r="E96" s="79"/>
      <c r="F96" s="259"/>
    </row>
    <row r="97" spans="1:6">
      <c r="A97" s="259"/>
      <c r="B97" s="7" t="s">
        <v>72</v>
      </c>
      <c r="C97" s="77"/>
      <c r="D97" s="7" t="s">
        <v>72</v>
      </c>
      <c r="E97" s="79"/>
      <c r="F97" s="259"/>
    </row>
    <row r="98" spans="1:6">
      <c r="A98" s="259"/>
      <c r="B98" s="7" t="s">
        <v>73</v>
      </c>
      <c r="C98" s="77"/>
      <c r="D98" s="7" t="s">
        <v>73</v>
      </c>
      <c r="E98" s="79"/>
      <c r="F98" s="259"/>
    </row>
    <row r="99" spans="1:6">
      <c r="A99" s="259"/>
      <c r="B99" s="7" t="s">
        <v>71</v>
      </c>
      <c r="C99" s="77"/>
      <c r="D99" s="7" t="s">
        <v>71</v>
      </c>
      <c r="E99" s="79"/>
      <c r="F99" s="259"/>
    </row>
    <row r="100" spans="1:6">
      <c r="A100" s="259"/>
      <c r="B100" s="7" t="s">
        <v>75</v>
      </c>
      <c r="C100" s="77"/>
      <c r="D100" s="7" t="s">
        <v>75</v>
      </c>
      <c r="E100" s="79"/>
      <c r="F100" s="259"/>
    </row>
    <row r="101" spans="1:6">
      <c r="A101" s="259"/>
      <c r="B101" s="7" t="s">
        <v>74</v>
      </c>
      <c r="C101" s="77"/>
      <c r="D101" s="7" t="s">
        <v>74</v>
      </c>
      <c r="E101" s="79"/>
      <c r="F101" s="259"/>
    </row>
    <row r="102" spans="1:6">
      <c r="A102" s="259"/>
      <c r="B102" s="7" t="s">
        <v>77</v>
      </c>
      <c r="C102" s="77"/>
      <c r="D102" s="7" t="s">
        <v>77</v>
      </c>
      <c r="E102" s="79"/>
      <c r="F102" s="259"/>
    </row>
    <row r="103" spans="1:6">
      <c r="A103" s="259"/>
      <c r="B103" s="7" t="s">
        <v>78</v>
      </c>
      <c r="C103" s="77"/>
      <c r="D103" s="7" t="s">
        <v>78</v>
      </c>
      <c r="E103" s="79"/>
      <c r="F103" s="259"/>
    </row>
    <row r="104" spans="1:6">
      <c r="A104" s="259"/>
      <c r="B104" s="76" t="s">
        <v>76</v>
      </c>
      <c r="C104" s="78"/>
      <c r="D104" s="76" t="s">
        <v>76</v>
      </c>
      <c r="E104" s="80"/>
      <c r="F104" s="259"/>
    </row>
    <row r="105" spans="1:6" ht="28.5" customHeight="1">
      <c r="A105" s="259"/>
      <c r="B105" s="75" t="str">
        <f ca="1">'Scout 9'!A1</f>
        <v>Scout 9</v>
      </c>
      <c r="F105" s="259"/>
    </row>
    <row r="106" spans="1:6" ht="12.75" customHeight="1">
      <c r="A106" s="259"/>
      <c r="B106" s="103" t="s">
        <v>97</v>
      </c>
      <c r="C106" s="14"/>
      <c r="F106" s="259"/>
    </row>
    <row r="107" spans="1:6" ht="12.75" customHeight="1">
      <c r="A107" s="259"/>
      <c r="B107" s="103" t="s">
        <v>98</v>
      </c>
      <c r="C107" s="118"/>
      <c r="F107" s="259"/>
    </row>
    <row r="108" spans="1:6">
      <c r="A108" s="259"/>
      <c r="B108" s="12"/>
      <c r="C108" s="102" t="s">
        <v>68</v>
      </c>
      <c r="E108" s="102" t="s">
        <v>69</v>
      </c>
      <c r="F108" s="259"/>
    </row>
    <row r="109" spans="1:6">
      <c r="A109" s="259"/>
      <c r="B109" s="7" t="s">
        <v>70</v>
      </c>
      <c r="C109" s="77"/>
      <c r="D109" s="7" t="s">
        <v>70</v>
      </c>
      <c r="E109" s="79"/>
      <c r="F109" s="259"/>
    </row>
    <row r="110" spans="1:6">
      <c r="A110" s="259"/>
      <c r="B110" s="7" t="s">
        <v>72</v>
      </c>
      <c r="C110" s="77"/>
      <c r="D110" s="7" t="s">
        <v>72</v>
      </c>
      <c r="E110" s="79"/>
      <c r="F110" s="259"/>
    </row>
    <row r="111" spans="1:6">
      <c r="A111" s="259"/>
      <c r="B111" s="7" t="s">
        <v>73</v>
      </c>
      <c r="C111" s="77"/>
      <c r="D111" s="7" t="s">
        <v>73</v>
      </c>
      <c r="E111" s="79"/>
      <c r="F111" s="259"/>
    </row>
    <row r="112" spans="1:6">
      <c r="A112" s="259"/>
      <c r="B112" s="7" t="s">
        <v>71</v>
      </c>
      <c r="C112" s="77"/>
      <c r="D112" s="7" t="s">
        <v>71</v>
      </c>
      <c r="E112" s="79"/>
      <c r="F112" s="259"/>
    </row>
    <row r="113" spans="1:6">
      <c r="A113" s="259"/>
      <c r="B113" s="7" t="s">
        <v>75</v>
      </c>
      <c r="C113" s="77"/>
      <c r="D113" s="7" t="s">
        <v>75</v>
      </c>
      <c r="E113" s="79"/>
      <c r="F113" s="259"/>
    </row>
    <row r="114" spans="1:6">
      <c r="A114" s="259"/>
      <c r="B114" s="7" t="s">
        <v>74</v>
      </c>
      <c r="C114" s="77"/>
      <c r="D114" s="7" t="s">
        <v>74</v>
      </c>
      <c r="E114" s="79"/>
      <c r="F114" s="259"/>
    </row>
    <row r="115" spans="1:6">
      <c r="A115" s="259"/>
      <c r="B115" s="7" t="s">
        <v>77</v>
      </c>
      <c r="C115" s="77"/>
      <c r="D115" s="7" t="s">
        <v>77</v>
      </c>
      <c r="E115" s="79"/>
      <c r="F115" s="259"/>
    </row>
    <row r="116" spans="1:6">
      <c r="A116" s="259"/>
      <c r="B116" s="7" t="s">
        <v>78</v>
      </c>
      <c r="C116" s="77"/>
      <c r="D116" s="7" t="s">
        <v>78</v>
      </c>
      <c r="E116" s="79"/>
      <c r="F116" s="259"/>
    </row>
    <row r="117" spans="1:6">
      <c r="A117" s="259"/>
      <c r="B117" s="76" t="s">
        <v>76</v>
      </c>
      <c r="C117" s="78"/>
      <c r="D117" s="76" t="s">
        <v>76</v>
      </c>
      <c r="E117" s="80"/>
      <c r="F117" s="259"/>
    </row>
    <row r="118" spans="1:6" ht="28.5" customHeight="1">
      <c r="A118" s="259"/>
      <c r="B118" s="75" t="str">
        <f ca="1">'Scout 10'!A1</f>
        <v>Scout 10</v>
      </c>
      <c r="F118" s="259"/>
    </row>
    <row r="119" spans="1:6" ht="12.75" customHeight="1">
      <c r="A119" s="259"/>
      <c r="B119" s="103" t="s">
        <v>97</v>
      </c>
      <c r="C119" s="14"/>
      <c r="F119" s="259"/>
    </row>
    <row r="120" spans="1:6" ht="12.75" customHeight="1">
      <c r="A120" s="259"/>
      <c r="B120" s="103" t="s">
        <v>98</v>
      </c>
      <c r="C120" s="118"/>
      <c r="F120" s="259"/>
    </row>
    <row r="121" spans="1:6">
      <c r="A121" s="259"/>
      <c r="B121" s="12"/>
      <c r="C121" s="102" t="s">
        <v>68</v>
      </c>
      <c r="E121" s="102" t="s">
        <v>69</v>
      </c>
      <c r="F121" s="259"/>
    </row>
    <row r="122" spans="1:6">
      <c r="A122" s="259"/>
      <c r="B122" s="7" t="s">
        <v>70</v>
      </c>
      <c r="C122" s="77"/>
      <c r="D122" s="7" t="s">
        <v>70</v>
      </c>
      <c r="E122" s="79"/>
      <c r="F122" s="259"/>
    </row>
    <row r="123" spans="1:6">
      <c r="A123" s="259"/>
      <c r="B123" s="7" t="s">
        <v>72</v>
      </c>
      <c r="C123" s="77"/>
      <c r="D123" s="7" t="s">
        <v>72</v>
      </c>
      <c r="E123" s="79"/>
      <c r="F123" s="259"/>
    </row>
    <row r="124" spans="1:6">
      <c r="A124" s="259"/>
      <c r="B124" s="7" t="s">
        <v>73</v>
      </c>
      <c r="C124" s="77"/>
      <c r="D124" s="7" t="s">
        <v>73</v>
      </c>
      <c r="E124" s="79"/>
      <c r="F124" s="259"/>
    </row>
    <row r="125" spans="1:6">
      <c r="A125" s="259"/>
      <c r="B125" s="7" t="s">
        <v>71</v>
      </c>
      <c r="C125" s="77"/>
      <c r="D125" s="7" t="s">
        <v>71</v>
      </c>
      <c r="E125" s="79"/>
      <c r="F125" s="259"/>
    </row>
    <row r="126" spans="1:6">
      <c r="A126" s="259"/>
      <c r="B126" s="7" t="s">
        <v>75</v>
      </c>
      <c r="C126" s="77"/>
      <c r="D126" s="7" t="s">
        <v>75</v>
      </c>
      <c r="E126" s="79"/>
      <c r="F126" s="259"/>
    </row>
    <row r="127" spans="1:6">
      <c r="A127" s="259"/>
      <c r="B127" s="7" t="s">
        <v>74</v>
      </c>
      <c r="C127" s="77"/>
      <c r="D127" s="7" t="s">
        <v>74</v>
      </c>
      <c r="E127" s="79"/>
      <c r="F127" s="259"/>
    </row>
    <row r="128" spans="1:6">
      <c r="A128" s="259"/>
      <c r="B128" s="7" t="s">
        <v>77</v>
      </c>
      <c r="C128" s="77"/>
      <c r="D128" s="7" t="s">
        <v>77</v>
      </c>
      <c r="E128" s="79"/>
      <c r="F128" s="259"/>
    </row>
    <row r="129" spans="1:6">
      <c r="A129" s="259"/>
      <c r="B129" s="7" t="s">
        <v>78</v>
      </c>
      <c r="C129" s="77"/>
      <c r="D129" s="7" t="s">
        <v>78</v>
      </c>
      <c r="E129" s="79"/>
      <c r="F129" s="259"/>
    </row>
    <row r="130" spans="1:6">
      <c r="A130" s="259"/>
      <c r="B130" s="76" t="s">
        <v>76</v>
      </c>
      <c r="C130" s="78"/>
      <c r="D130" s="76" t="s">
        <v>76</v>
      </c>
      <c r="E130" s="80"/>
      <c r="F130" s="259"/>
    </row>
    <row r="131" spans="1:6" ht="28.5" customHeight="1">
      <c r="A131" s="259"/>
      <c r="B131" s="75" t="str">
        <f ca="1">'Scout 11'!A1</f>
        <v>Scout 11</v>
      </c>
      <c r="F131" s="259"/>
    </row>
    <row r="132" spans="1:6" ht="12.75" customHeight="1">
      <c r="A132" s="259"/>
      <c r="B132" s="103" t="s">
        <v>97</v>
      </c>
      <c r="C132" s="14"/>
      <c r="F132" s="259"/>
    </row>
    <row r="133" spans="1:6" ht="12.75" customHeight="1">
      <c r="A133" s="259"/>
      <c r="B133" s="103" t="s">
        <v>98</v>
      </c>
      <c r="C133" s="118"/>
      <c r="F133" s="259"/>
    </row>
    <row r="134" spans="1:6">
      <c r="A134" s="259"/>
      <c r="B134" s="12"/>
      <c r="C134" s="102" t="s">
        <v>68</v>
      </c>
      <c r="E134" s="102" t="s">
        <v>69</v>
      </c>
      <c r="F134" s="259"/>
    </row>
    <row r="135" spans="1:6">
      <c r="A135" s="259"/>
      <c r="B135" s="7" t="s">
        <v>70</v>
      </c>
      <c r="C135" s="77"/>
      <c r="D135" s="7" t="s">
        <v>70</v>
      </c>
      <c r="E135" s="79"/>
      <c r="F135" s="259"/>
    </row>
    <row r="136" spans="1:6">
      <c r="A136" s="259"/>
      <c r="B136" s="7" t="s">
        <v>72</v>
      </c>
      <c r="C136" s="77"/>
      <c r="D136" s="7" t="s">
        <v>72</v>
      </c>
      <c r="E136" s="79"/>
      <c r="F136" s="259"/>
    </row>
    <row r="137" spans="1:6">
      <c r="A137" s="259"/>
      <c r="B137" s="7" t="s">
        <v>73</v>
      </c>
      <c r="C137" s="77"/>
      <c r="D137" s="7" t="s">
        <v>73</v>
      </c>
      <c r="E137" s="79"/>
      <c r="F137" s="259"/>
    </row>
    <row r="138" spans="1:6">
      <c r="A138" s="259"/>
      <c r="B138" s="7" t="s">
        <v>71</v>
      </c>
      <c r="C138" s="77"/>
      <c r="D138" s="7" t="s">
        <v>71</v>
      </c>
      <c r="E138" s="79"/>
      <c r="F138" s="259"/>
    </row>
    <row r="139" spans="1:6">
      <c r="A139" s="259"/>
      <c r="B139" s="7" t="s">
        <v>75</v>
      </c>
      <c r="C139" s="77"/>
      <c r="D139" s="7" t="s">
        <v>75</v>
      </c>
      <c r="E139" s="79"/>
      <c r="F139" s="259"/>
    </row>
    <row r="140" spans="1:6">
      <c r="A140" s="259"/>
      <c r="B140" s="7" t="s">
        <v>74</v>
      </c>
      <c r="C140" s="77"/>
      <c r="D140" s="7" t="s">
        <v>74</v>
      </c>
      <c r="E140" s="79"/>
      <c r="F140" s="259"/>
    </row>
    <row r="141" spans="1:6">
      <c r="A141" s="259"/>
      <c r="B141" s="7" t="s">
        <v>77</v>
      </c>
      <c r="C141" s="77"/>
      <c r="D141" s="7" t="s">
        <v>77</v>
      </c>
      <c r="E141" s="79"/>
      <c r="F141" s="259"/>
    </row>
    <row r="142" spans="1:6">
      <c r="A142" s="259"/>
      <c r="B142" s="7" t="s">
        <v>78</v>
      </c>
      <c r="C142" s="77"/>
      <c r="D142" s="7" t="s">
        <v>78</v>
      </c>
      <c r="E142" s="79"/>
      <c r="F142" s="259"/>
    </row>
    <row r="143" spans="1:6">
      <c r="A143" s="259"/>
      <c r="B143" s="76" t="s">
        <v>76</v>
      </c>
      <c r="C143" s="78"/>
      <c r="D143" s="76" t="s">
        <v>76</v>
      </c>
      <c r="E143" s="80"/>
      <c r="F143" s="259"/>
    </row>
    <row r="144" spans="1:6" ht="28.5" customHeight="1">
      <c r="A144" s="259"/>
      <c r="B144" s="75" t="str">
        <f ca="1">'Scout 12'!A1</f>
        <v>Scout 12</v>
      </c>
      <c r="F144" s="259"/>
    </row>
    <row r="145" spans="1:6" ht="12.75" customHeight="1">
      <c r="A145" s="259"/>
      <c r="B145" s="103" t="s">
        <v>97</v>
      </c>
      <c r="C145" s="14"/>
      <c r="F145" s="259"/>
    </row>
    <row r="146" spans="1:6" ht="12.75" customHeight="1">
      <c r="A146" s="259"/>
      <c r="B146" s="103" t="s">
        <v>98</v>
      </c>
      <c r="C146" s="118"/>
      <c r="F146" s="259"/>
    </row>
    <row r="147" spans="1:6">
      <c r="A147" s="259"/>
      <c r="B147" s="12"/>
      <c r="C147" s="102" t="s">
        <v>68</v>
      </c>
      <c r="E147" s="102" t="s">
        <v>69</v>
      </c>
      <c r="F147" s="259"/>
    </row>
    <row r="148" spans="1:6">
      <c r="A148" s="259"/>
      <c r="B148" s="7" t="s">
        <v>70</v>
      </c>
      <c r="C148" s="77"/>
      <c r="D148" s="7" t="s">
        <v>70</v>
      </c>
      <c r="E148" s="79"/>
      <c r="F148" s="259"/>
    </row>
    <row r="149" spans="1:6">
      <c r="A149" s="259"/>
      <c r="B149" s="7" t="s">
        <v>72</v>
      </c>
      <c r="C149" s="77"/>
      <c r="D149" s="7" t="s">
        <v>72</v>
      </c>
      <c r="E149" s="79"/>
      <c r="F149" s="259"/>
    </row>
    <row r="150" spans="1:6">
      <c r="A150" s="259"/>
      <c r="B150" s="7" t="s">
        <v>73</v>
      </c>
      <c r="C150" s="77"/>
      <c r="D150" s="7" t="s">
        <v>73</v>
      </c>
      <c r="E150" s="79"/>
      <c r="F150" s="259"/>
    </row>
    <row r="151" spans="1:6">
      <c r="A151" s="259"/>
      <c r="B151" s="7" t="s">
        <v>71</v>
      </c>
      <c r="C151" s="77"/>
      <c r="D151" s="7" t="s">
        <v>71</v>
      </c>
      <c r="E151" s="79"/>
      <c r="F151" s="259"/>
    </row>
    <row r="152" spans="1:6">
      <c r="A152" s="259"/>
      <c r="B152" s="7" t="s">
        <v>75</v>
      </c>
      <c r="C152" s="77"/>
      <c r="D152" s="7" t="s">
        <v>75</v>
      </c>
      <c r="E152" s="79"/>
      <c r="F152" s="259"/>
    </row>
    <row r="153" spans="1:6">
      <c r="A153" s="259"/>
      <c r="B153" s="7" t="s">
        <v>74</v>
      </c>
      <c r="C153" s="77"/>
      <c r="D153" s="7" t="s">
        <v>74</v>
      </c>
      <c r="E153" s="79"/>
      <c r="F153" s="259"/>
    </row>
    <row r="154" spans="1:6">
      <c r="A154" s="259"/>
      <c r="B154" s="7" t="s">
        <v>77</v>
      </c>
      <c r="C154" s="77"/>
      <c r="D154" s="7" t="s">
        <v>77</v>
      </c>
      <c r="E154" s="79"/>
      <c r="F154" s="259"/>
    </row>
    <row r="155" spans="1:6">
      <c r="A155" s="259"/>
      <c r="B155" s="7" t="s">
        <v>78</v>
      </c>
      <c r="C155" s="77"/>
      <c r="D155" s="7" t="s">
        <v>78</v>
      </c>
      <c r="E155" s="79"/>
      <c r="F155" s="259"/>
    </row>
    <row r="156" spans="1:6">
      <c r="A156" s="259"/>
      <c r="B156" s="76" t="s">
        <v>76</v>
      </c>
      <c r="C156" s="78"/>
      <c r="D156" s="76" t="s">
        <v>76</v>
      </c>
      <c r="E156" s="80"/>
      <c r="F156" s="259"/>
    </row>
    <row r="157" spans="1:6" ht="28.5" customHeight="1">
      <c r="A157" s="259"/>
      <c r="B157" s="75" t="str">
        <f ca="1">'Scout 13'!A1</f>
        <v>Scout 13</v>
      </c>
      <c r="F157" s="259"/>
    </row>
    <row r="158" spans="1:6" ht="12.75" customHeight="1">
      <c r="A158" s="259"/>
      <c r="B158" s="103" t="s">
        <v>97</v>
      </c>
      <c r="C158" s="14"/>
      <c r="F158" s="259"/>
    </row>
    <row r="159" spans="1:6" ht="12.75" customHeight="1">
      <c r="A159" s="259"/>
      <c r="B159" s="103" t="s">
        <v>98</v>
      </c>
      <c r="C159" s="118"/>
      <c r="F159" s="259"/>
    </row>
    <row r="160" spans="1:6">
      <c r="A160" s="259"/>
      <c r="B160" s="12"/>
      <c r="C160" s="102" t="s">
        <v>68</v>
      </c>
      <c r="E160" s="102" t="s">
        <v>69</v>
      </c>
      <c r="F160" s="259"/>
    </row>
    <row r="161" spans="1:6">
      <c r="A161" s="259"/>
      <c r="B161" s="7" t="s">
        <v>70</v>
      </c>
      <c r="C161" s="77"/>
      <c r="D161" s="7" t="s">
        <v>70</v>
      </c>
      <c r="E161" s="79"/>
      <c r="F161" s="259"/>
    </row>
    <row r="162" spans="1:6">
      <c r="A162" s="259"/>
      <c r="B162" s="7" t="s">
        <v>72</v>
      </c>
      <c r="C162" s="77"/>
      <c r="D162" s="7" t="s">
        <v>72</v>
      </c>
      <c r="E162" s="79"/>
      <c r="F162" s="259"/>
    </row>
    <row r="163" spans="1:6">
      <c r="A163" s="259"/>
      <c r="B163" s="7" t="s">
        <v>73</v>
      </c>
      <c r="C163" s="77"/>
      <c r="D163" s="7" t="s">
        <v>73</v>
      </c>
      <c r="E163" s="79"/>
      <c r="F163" s="259"/>
    </row>
    <row r="164" spans="1:6">
      <c r="A164" s="259"/>
      <c r="B164" s="7" t="s">
        <v>71</v>
      </c>
      <c r="C164" s="77"/>
      <c r="D164" s="7" t="s">
        <v>71</v>
      </c>
      <c r="E164" s="79"/>
      <c r="F164" s="259"/>
    </row>
    <row r="165" spans="1:6">
      <c r="A165" s="259"/>
      <c r="B165" s="7" t="s">
        <v>75</v>
      </c>
      <c r="C165" s="77"/>
      <c r="D165" s="7" t="s">
        <v>75</v>
      </c>
      <c r="E165" s="79"/>
      <c r="F165" s="259"/>
    </row>
    <row r="166" spans="1:6">
      <c r="A166" s="259"/>
      <c r="B166" s="7" t="s">
        <v>74</v>
      </c>
      <c r="C166" s="77"/>
      <c r="D166" s="7" t="s">
        <v>74</v>
      </c>
      <c r="E166" s="79"/>
      <c r="F166" s="259"/>
    </row>
    <row r="167" spans="1:6">
      <c r="A167" s="259"/>
      <c r="B167" s="7" t="s">
        <v>77</v>
      </c>
      <c r="C167" s="77"/>
      <c r="D167" s="7" t="s">
        <v>77</v>
      </c>
      <c r="E167" s="79"/>
      <c r="F167" s="259"/>
    </row>
    <row r="168" spans="1:6">
      <c r="A168" s="259"/>
      <c r="B168" s="7" t="s">
        <v>78</v>
      </c>
      <c r="C168" s="77"/>
      <c r="D168" s="7" t="s">
        <v>78</v>
      </c>
      <c r="E168" s="79"/>
      <c r="F168" s="259"/>
    </row>
    <row r="169" spans="1:6">
      <c r="A169" s="259"/>
      <c r="B169" s="76" t="s">
        <v>76</v>
      </c>
      <c r="C169" s="78"/>
      <c r="D169" s="76" t="s">
        <v>76</v>
      </c>
      <c r="E169" s="80"/>
      <c r="F169" s="259"/>
    </row>
    <row r="170" spans="1:6" ht="28.5" customHeight="1">
      <c r="A170" s="259"/>
      <c r="B170" s="75" t="str">
        <f ca="1">'Scout 14'!A1</f>
        <v>Scout 14</v>
      </c>
      <c r="F170" s="259"/>
    </row>
    <row r="171" spans="1:6" ht="12.75" customHeight="1">
      <c r="A171" s="259"/>
      <c r="B171" s="103" t="s">
        <v>97</v>
      </c>
      <c r="C171" s="14"/>
      <c r="F171" s="259"/>
    </row>
    <row r="172" spans="1:6" ht="12.75" customHeight="1">
      <c r="A172" s="259"/>
      <c r="B172" s="103" t="s">
        <v>98</v>
      </c>
      <c r="C172" s="118"/>
      <c r="F172" s="259"/>
    </row>
    <row r="173" spans="1:6">
      <c r="A173" s="259"/>
      <c r="B173" s="12"/>
      <c r="C173" s="102" t="s">
        <v>68</v>
      </c>
      <c r="E173" s="102" t="s">
        <v>69</v>
      </c>
      <c r="F173" s="259"/>
    </row>
    <row r="174" spans="1:6">
      <c r="A174" s="259"/>
      <c r="B174" s="7" t="s">
        <v>70</v>
      </c>
      <c r="C174" s="77"/>
      <c r="D174" s="7" t="s">
        <v>70</v>
      </c>
      <c r="E174" s="79"/>
      <c r="F174" s="259"/>
    </row>
    <row r="175" spans="1:6">
      <c r="A175" s="259"/>
      <c r="B175" s="7" t="s">
        <v>72</v>
      </c>
      <c r="C175" s="77"/>
      <c r="D175" s="7" t="s">
        <v>72</v>
      </c>
      <c r="E175" s="79"/>
      <c r="F175" s="259"/>
    </row>
    <row r="176" spans="1:6">
      <c r="A176" s="259"/>
      <c r="B176" s="7" t="s">
        <v>73</v>
      </c>
      <c r="C176" s="77"/>
      <c r="D176" s="7" t="s">
        <v>73</v>
      </c>
      <c r="E176" s="79"/>
      <c r="F176" s="259"/>
    </row>
    <row r="177" spans="1:6">
      <c r="A177" s="259"/>
      <c r="B177" s="7" t="s">
        <v>71</v>
      </c>
      <c r="C177" s="77"/>
      <c r="D177" s="7" t="s">
        <v>71</v>
      </c>
      <c r="E177" s="79"/>
      <c r="F177" s="259"/>
    </row>
    <row r="178" spans="1:6">
      <c r="A178" s="259"/>
      <c r="B178" s="7" t="s">
        <v>75</v>
      </c>
      <c r="C178" s="77"/>
      <c r="D178" s="7" t="s">
        <v>75</v>
      </c>
      <c r="E178" s="79"/>
      <c r="F178" s="259"/>
    </row>
    <row r="179" spans="1:6">
      <c r="A179" s="259"/>
      <c r="B179" s="7" t="s">
        <v>74</v>
      </c>
      <c r="C179" s="77"/>
      <c r="D179" s="7" t="s">
        <v>74</v>
      </c>
      <c r="E179" s="79"/>
      <c r="F179" s="259"/>
    </row>
    <row r="180" spans="1:6">
      <c r="A180" s="259"/>
      <c r="B180" s="7" t="s">
        <v>77</v>
      </c>
      <c r="C180" s="77"/>
      <c r="D180" s="7" t="s">
        <v>77</v>
      </c>
      <c r="E180" s="79"/>
      <c r="F180" s="259"/>
    </row>
    <row r="181" spans="1:6">
      <c r="A181" s="259"/>
      <c r="B181" s="7" t="s">
        <v>78</v>
      </c>
      <c r="C181" s="77"/>
      <c r="D181" s="7" t="s">
        <v>78</v>
      </c>
      <c r="E181" s="79"/>
      <c r="F181" s="259"/>
    </row>
    <row r="182" spans="1:6">
      <c r="A182" s="259"/>
      <c r="B182" s="76" t="s">
        <v>76</v>
      </c>
      <c r="C182" s="78"/>
      <c r="D182" s="76" t="s">
        <v>76</v>
      </c>
      <c r="E182" s="80"/>
      <c r="F182" s="259"/>
    </row>
    <row r="183" spans="1:6" ht="28.5" customHeight="1">
      <c r="A183" s="259"/>
      <c r="B183" s="75" t="str">
        <f ca="1">'Scout 15'!A1</f>
        <v>Scout 15</v>
      </c>
      <c r="F183" s="259"/>
    </row>
    <row r="184" spans="1:6" ht="12.75" customHeight="1">
      <c r="A184" s="259"/>
      <c r="B184" s="103" t="s">
        <v>97</v>
      </c>
      <c r="C184" s="14"/>
      <c r="F184" s="259"/>
    </row>
    <row r="185" spans="1:6" ht="12.75" customHeight="1">
      <c r="A185" s="259"/>
      <c r="B185" s="103" t="s">
        <v>98</v>
      </c>
      <c r="C185" s="118"/>
      <c r="F185" s="259"/>
    </row>
    <row r="186" spans="1:6">
      <c r="A186" s="259"/>
      <c r="B186" s="12"/>
      <c r="C186" s="102" t="s">
        <v>68</v>
      </c>
      <c r="E186" s="102" t="s">
        <v>69</v>
      </c>
      <c r="F186" s="259"/>
    </row>
    <row r="187" spans="1:6">
      <c r="A187" s="259"/>
      <c r="B187" s="7" t="s">
        <v>70</v>
      </c>
      <c r="C187" s="77"/>
      <c r="D187" s="7" t="s">
        <v>70</v>
      </c>
      <c r="E187" s="79"/>
      <c r="F187" s="259"/>
    </row>
    <row r="188" spans="1:6">
      <c r="A188" s="259"/>
      <c r="B188" s="7" t="s">
        <v>72</v>
      </c>
      <c r="C188" s="77"/>
      <c r="D188" s="7" t="s">
        <v>72</v>
      </c>
      <c r="E188" s="79"/>
      <c r="F188" s="259"/>
    </row>
    <row r="189" spans="1:6">
      <c r="A189" s="259"/>
      <c r="B189" s="7" t="s">
        <v>73</v>
      </c>
      <c r="C189" s="77"/>
      <c r="D189" s="7" t="s">
        <v>73</v>
      </c>
      <c r="E189" s="79"/>
      <c r="F189" s="259"/>
    </row>
    <row r="190" spans="1:6">
      <c r="A190" s="259"/>
      <c r="B190" s="7" t="s">
        <v>71</v>
      </c>
      <c r="C190" s="77"/>
      <c r="D190" s="7" t="s">
        <v>71</v>
      </c>
      <c r="E190" s="79"/>
      <c r="F190" s="259"/>
    </row>
    <row r="191" spans="1:6">
      <c r="A191" s="259"/>
      <c r="B191" s="7" t="s">
        <v>75</v>
      </c>
      <c r="C191" s="77"/>
      <c r="D191" s="7" t="s">
        <v>75</v>
      </c>
      <c r="E191" s="79"/>
      <c r="F191" s="259"/>
    </row>
    <row r="192" spans="1:6">
      <c r="A192" s="259"/>
      <c r="B192" s="7" t="s">
        <v>74</v>
      </c>
      <c r="C192" s="77"/>
      <c r="D192" s="7" t="s">
        <v>74</v>
      </c>
      <c r="E192" s="79"/>
      <c r="F192" s="259"/>
    </row>
    <row r="193" spans="1:6">
      <c r="A193" s="259"/>
      <c r="B193" s="7" t="s">
        <v>77</v>
      </c>
      <c r="C193" s="77"/>
      <c r="D193" s="7" t="s">
        <v>77</v>
      </c>
      <c r="E193" s="79"/>
      <c r="F193" s="259"/>
    </row>
    <row r="194" spans="1:6">
      <c r="A194" s="259"/>
      <c r="B194" s="7" t="s">
        <v>78</v>
      </c>
      <c r="C194" s="77"/>
      <c r="D194" s="7" t="s">
        <v>78</v>
      </c>
      <c r="E194" s="79"/>
      <c r="F194" s="259"/>
    </row>
    <row r="195" spans="1:6">
      <c r="A195" s="259"/>
      <c r="B195" s="76" t="s">
        <v>76</v>
      </c>
      <c r="C195" s="78"/>
      <c r="D195" s="76" t="s">
        <v>76</v>
      </c>
      <c r="E195" s="80"/>
      <c r="F195" s="259"/>
    </row>
    <row r="196" spans="1:6" ht="28.5" customHeight="1">
      <c r="A196" s="259"/>
      <c r="B196" s="75" t="str">
        <f ca="1">'Scout 16'!A1</f>
        <v>Scout 16</v>
      </c>
      <c r="F196" s="259"/>
    </row>
    <row r="197" spans="1:6" ht="12.75" customHeight="1">
      <c r="A197" s="259"/>
      <c r="B197" s="103" t="s">
        <v>97</v>
      </c>
      <c r="C197" s="14"/>
      <c r="F197" s="259"/>
    </row>
    <row r="198" spans="1:6" ht="12.75" customHeight="1">
      <c r="A198" s="259"/>
      <c r="B198" s="103" t="s">
        <v>98</v>
      </c>
      <c r="C198" s="118"/>
      <c r="F198" s="259"/>
    </row>
    <row r="199" spans="1:6">
      <c r="A199" s="259"/>
      <c r="B199" s="12"/>
      <c r="C199" s="102" t="s">
        <v>68</v>
      </c>
      <c r="E199" s="102" t="s">
        <v>69</v>
      </c>
      <c r="F199" s="259"/>
    </row>
    <row r="200" spans="1:6">
      <c r="A200" s="259"/>
      <c r="B200" s="7" t="s">
        <v>70</v>
      </c>
      <c r="C200" s="77"/>
      <c r="D200" s="7" t="s">
        <v>70</v>
      </c>
      <c r="E200" s="79"/>
      <c r="F200" s="259"/>
    </row>
    <row r="201" spans="1:6">
      <c r="A201" s="259"/>
      <c r="B201" s="7" t="s">
        <v>72</v>
      </c>
      <c r="C201" s="77"/>
      <c r="D201" s="7" t="s">
        <v>72</v>
      </c>
      <c r="E201" s="79"/>
      <c r="F201" s="259"/>
    </row>
    <row r="202" spans="1:6">
      <c r="A202" s="259"/>
      <c r="B202" s="7" t="s">
        <v>73</v>
      </c>
      <c r="C202" s="77"/>
      <c r="D202" s="7" t="s">
        <v>73</v>
      </c>
      <c r="E202" s="79"/>
      <c r="F202" s="259"/>
    </row>
    <row r="203" spans="1:6">
      <c r="A203" s="259"/>
      <c r="B203" s="7" t="s">
        <v>71</v>
      </c>
      <c r="C203" s="77"/>
      <c r="D203" s="7" t="s">
        <v>71</v>
      </c>
      <c r="E203" s="79"/>
      <c r="F203" s="259"/>
    </row>
    <row r="204" spans="1:6">
      <c r="A204" s="259"/>
      <c r="B204" s="7" t="s">
        <v>75</v>
      </c>
      <c r="C204" s="77"/>
      <c r="D204" s="7" t="s">
        <v>75</v>
      </c>
      <c r="E204" s="79"/>
      <c r="F204" s="259"/>
    </row>
    <row r="205" spans="1:6">
      <c r="A205" s="259"/>
      <c r="B205" s="7" t="s">
        <v>74</v>
      </c>
      <c r="C205" s="77"/>
      <c r="D205" s="7" t="s">
        <v>74</v>
      </c>
      <c r="E205" s="79"/>
      <c r="F205" s="259"/>
    </row>
    <row r="206" spans="1:6">
      <c r="A206" s="259"/>
      <c r="B206" s="7" t="s">
        <v>77</v>
      </c>
      <c r="C206" s="77"/>
      <c r="D206" s="7" t="s">
        <v>77</v>
      </c>
      <c r="E206" s="79"/>
      <c r="F206" s="259"/>
    </row>
    <row r="207" spans="1:6">
      <c r="A207" s="259"/>
      <c r="B207" s="7" t="s">
        <v>78</v>
      </c>
      <c r="C207" s="77"/>
      <c r="D207" s="7" t="s">
        <v>78</v>
      </c>
      <c r="E207" s="79"/>
      <c r="F207" s="259"/>
    </row>
    <row r="208" spans="1:6">
      <c r="A208" s="259"/>
      <c r="B208" s="76" t="s">
        <v>76</v>
      </c>
      <c r="C208" s="78"/>
      <c r="D208" s="76" t="s">
        <v>76</v>
      </c>
      <c r="E208" s="80"/>
      <c r="F208" s="259"/>
    </row>
    <row r="209" spans="1:6" ht="28.5" customHeight="1">
      <c r="A209" s="259"/>
      <c r="B209" s="75" t="str">
        <f ca="1">'Scout 17'!A1</f>
        <v>Scout 17</v>
      </c>
      <c r="F209" s="259"/>
    </row>
    <row r="210" spans="1:6" ht="12.75" customHeight="1">
      <c r="A210" s="259"/>
      <c r="B210" s="103" t="s">
        <v>97</v>
      </c>
      <c r="C210" s="14"/>
      <c r="F210" s="259"/>
    </row>
    <row r="211" spans="1:6" ht="12.75" customHeight="1">
      <c r="A211" s="259"/>
      <c r="B211" s="103" t="s">
        <v>98</v>
      </c>
      <c r="C211" s="118"/>
      <c r="F211" s="259"/>
    </row>
    <row r="212" spans="1:6">
      <c r="A212" s="259"/>
      <c r="B212" s="12"/>
      <c r="C212" s="102" t="s">
        <v>68</v>
      </c>
      <c r="E212" s="102" t="s">
        <v>69</v>
      </c>
      <c r="F212" s="259"/>
    </row>
    <row r="213" spans="1:6">
      <c r="A213" s="259"/>
      <c r="B213" s="7" t="s">
        <v>70</v>
      </c>
      <c r="C213" s="77"/>
      <c r="D213" s="7" t="s">
        <v>70</v>
      </c>
      <c r="E213" s="79"/>
      <c r="F213" s="259"/>
    </row>
    <row r="214" spans="1:6">
      <c r="A214" s="259"/>
      <c r="B214" s="7" t="s">
        <v>72</v>
      </c>
      <c r="C214" s="77"/>
      <c r="D214" s="7" t="s">
        <v>72</v>
      </c>
      <c r="E214" s="79"/>
      <c r="F214" s="259"/>
    </row>
    <row r="215" spans="1:6">
      <c r="A215" s="259"/>
      <c r="B215" s="7" t="s">
        <v>73</v>
      </c>
      <c r="C215" s="77"/>
      <c r="D215" s="7" t="s">
        <v>73</v>
      </c>
      <c r="E215" s="79"/>
      <c r="F215" s="259"/>
    </row>
    <row r="216" spans="1:6">
      <c r="A216" s="259"/>
      <c r="B216" s="7" t="s">
        <v>71</v>
      </c>
      <c r="C216" s="77"/>
      <c r="D216" s="7" t="s">
        <v>71</v>
      </c>
      <c r="E216" s="79"/>
      <c r="F216" s="259"/>
    </row>
    <row r="217" spans="1:6">
      <c r="A217" s="259"/>
      <c r="B217" s="7" t="s">
        <v>75</v>
      </c>
      <c r="C217" s="77"/>
      <c r="D217" s="7" t="s">
        <v>75</v>
      </c>
      <c r="E217" s="79"/>
      <c r="F217" s="259"/>
    </row>
    <row r="218" spans="1:6">
      <c r="A218" s="259"/>
      <c r="B218" s="7" t="s">
        <v>74</v>
      </c>
      <c r="C218" s="77"/>
      <c r="D218" s="7" t="s">
        <v>74</v>
      </c>
      <c r="E218" s="79"/>
      <c r="F218" s="259"/>
    </row>
    <row r="219" spans="1:6">
      <c r="A219" s="259"/>
      <c r="B219" s="7" t="s">
        <v>77</v>
      </c>
      <c r="C219" s="77"/>
      <c r="D219" s="7" t="s">
        <v>77</v>
      </c>
      <c r="E219" s="79"/>
      <c r="F219" s="259"/>
    </row>
    <row r="220" spans="1:6">
      <c r="A220" s="259"/>
      <c r="B220" s="7" t="s">
        <v>78</v>
      </c>
      <c r="C220" s="77"/>
      <c r="D220" s="7" t="s">
        <v>78</v>
      </c>
      <c r="E220" s="79"/>
      <c r="F220" s="259"/>
    </row>
    <row r="221" spans="1:6">
      <c r="A221" s="259"/>
      <c r="B221" s="76" t="s">
        <v>76</v>
      </c>
      <c r="C221" s="78"/>
      <c r="D221" s="76" t="s">
        <v>76</v>
      </c>
      <c r="E221" s="80"/>
      <c r="F221" s="259"/>
    </row>
    <row r="222" spans="1:6" ht="28.5" customHeight="1">
      <c r="A222" s="259"/>
      <c r="B222" s="75" t="str">
        <f ca="1">'Scout 18'!A1</f>
        <v>Scout 18</v>
      </c>
      <c r="F222" s="259"/>
    </row>
    <row r="223" spans="1:6" ht="12.75" customHeight="1">
      <c r="A223" s="259"/>
      <c r="B223" s="103" t="s">
        <v>97</v>
      </c>
      <c r="C223" s="119"/>
      <c r="F223" s="259"/>
    </row>
    <row r="224" spans="1:6" ht="12.75" customHeight="1">
      <c r="A224" s="259"/>
      <c r="B224" s="103" t="s">
        <v>98</v>
      </c>
      <c r="C224" s="118"/>
      <c r="F224" s="259"/>
    </row>
    <row r="225" spans="1:6">
      <c r="A225" s="259"/>
      <c r="B225" s="12"/>
      <c r="C225" s="102" t="s">
        <v>68</v>
      </c>
      <c r="E225" s="102" t="s">
        <v>69</v>
      </c>
      <c r="F225" s="259"/>
    </row>
    <row r="226" spans="1:6">
      <c r="A226" s="259"/>
      <c r="B226" s="7" t="s">
        <v>70</v>
      </c>
      <c r="C226" s="77"/>
      <c r="D226" s="7" t="s">
        <v>70</v>
      </c>
      <c r="E226" s="79"/>
      <c r="F226" s="259"/>
    </row>
    <row r="227" spans="1:6">
      <c r="A227" s="259"/>
      <c r="B227" s="7" t="s">
        <v>72</v>
      </c>
      <c r="C227" s="77"/>
      <c r="D227" s="7" t="s">
        <v>72</v>
      </c>
      <c r="E227" s="79"/>
      <c r="F227" s="259"/>
    </row>
    <row r="228" spans="1:6">
      <c r="A228" s="259"/>
      <c r="B228" s="7" t="s">
        <v>73</v>
      </c>
      <c r="C228" s="77"/>
      <c r="D228" s="7" t="s">
        <v>73</v>
      </c>
      <c r="E228" s="79"/>
      <c r="F228" s="259"/>
    </row>
    <row r="229" spans="1:6">
      <c r="A229" s="259"/>
      <c r="B229" s="7" t="s">
        <v>71</v>
      </c>
      <c r="C229" s="77"/>
      <c r="D229" s="7" t="s">
        <v>71</v>
      </c>
      <c r="E229" s="79"/>
      <c r="F229" s="259"/>
    </row>
    <row r="230" spans="1:6">
      <c r="A230" s="259"/>
      <c r="B230" s="7" t="s">
        <v>75</v>
      </c>
      <c r="C230" s="77"/>
      <c r="D230" s="7" t="s">
        <v>75</v>
      </c>
      <c r="E230" s="79"/>
      <c r="F230" s="259"/>
    </row>
    <row r="231" spans="1:6">
      <c r="A231" s="259"/>
      <c r="B231" s="7" t="s">
        <v>74</v>
      </c>
      <c r="C231" s="77"/>
      <c r="D231" s="7" t="s">
        <v>74</v>
      </c>
      <c r="E231" s="79"/>
      <c r="F231" s="259"/>
    </row>
    <row r="232" spans="1:6">
      <c r="A232" s="259"/>
      <c r="B232" s="7" t="s">
        <v>77</v>
      </c>
      <c r="C232" s="77"/>
      <c r="D232" s="7" t="s">
        <v>77</v>
      </c>
      <c r="E232" s="79"/>
      <c r="F232" s="259"/>
    </row>
    <row r="233" spans="1:6">
      <c r="A233" s="259"/>
      <c r="B233" s="7" t="s">
        <v>78</v>
      </c>
      <c r="C233" s="77"/>
      <c r="D233" s="7" t="s">
        <v>78</v>
      </c>
      <c r="E233" s="79"/>
      <c r="F233" s="259"/>
    </row>
    <row r="234" spans="1:6">
      <c r="A234" s="259"/>
      <c r="B234" s="76" t="s">
        <v>76</v>
      </c>
      <c r="C234" s="78"/>
      <c r="D234" s="76" t="s">
        <v>76</v>
      </c>
      <c r="E234" s="80"/>
      <c r="F234" s="259"/>
    </row>
    <row r="235" spans="1:6" ht="28.5" customHeight="1">
      <c r="A235" s="259"/>
      <c r="B235" s="75" t="str">
        <f ca="1">'Scout 19'!A1</f>
        <v>Scout 19</v>
      </c>
      <c r="F235" s="259"/>
    </row>
    <row r="236" spans="1:6" ht="12.75" customHeight="1">
      <c r="A236" s="259"/>
      <c r="B236" s="103" t="s">
        <v>97</v>
      </c>
      <c r="C236" s="14"/>
      <c r="F236" s="259"/>
    </row>
    <row r="237" spans="1:6" ht="12.75" customHeight="1">
      <c r="A237" s="259"/>
      <c r="B237" s="103" t="s">
        <v>98</v>
      </c>
      <c r="C237" s="118"/>
      <c r="F237" s="259"/>
    </row>
    <row r="238" spans="1:6">
      <c r="A238" s="259"/>
      <c r="B238" s="12"/>
      <c r="C238" s="102" t="s">
        <v>68</v>
      </c>
      <c r="E238" s="102" t="s">
        <v>69</v>
      </c>
      <c r="F238" s="259"/>
    </row>
    <row r="239" spans="1:6">
      <c r="A239" s="259"/>
      <c r="B239" s="7" t="s">
        <v>70</v>
      </c>
      <c r="C239" s="77"/>
      <c r="D239" s="7" t="s">
        <v>70</v>
      </c>
      <c r="E239" s="79"/>
      <c r="F239" s="259"/>
    </row>
    <row r="240" spans="1:6">
      <c r="A240" s="259"/>
      <c r="B240" s="7" t="s">
        <v>72</v>
      </c>
      <c r="C240" s="77"/>
      <c r="D240" s="7" t="s">
        <v>72</v>
      </c>
      <c r="E240" s="79"/>
      <c r="F240" s="259"/>
    </row>
    <row r="241" spans="1:6">
      <c r="A241" s="259"/>
      <c r="B241" s="7" t="s">
        <v>73</v>
      </c>
      <c r="C241" s="77"/>
      <c r="D241" s="7" t="s">
        <v>73</v>
      </c>
      <c r="E241" s="79"/>
      <c r="F241" s="259"/>
    </row>
    <row r="242" spans="1:6">
      <c r="A242" s="259"/>
      <c r="B242" s="7" t="s">
        <v>71</v>
      </c>
      <c r="C242" s="77"/>
      <c r="D242" s="7" t="s">
        <v>71</v>
      </c>
      <c r="E242" s="79"/>
      <c r="F242" s="259"/>
    </row>
    <row r="243" spans="1:6">
      <c r="A243" s="259"/>
      <c r="B243" s="7" t="s">
        <v>75</v>
      </c>
      <c r="C243" s="77"/>
      <c r="D243" s="7" t="s">
        <v>75</v>
      </c>
      <c r="E243" s="79"/>
      <c r="F243" s="259"/>
    </row>
    <row r="244" spans="1:6">
      <c r="A244" s="259"/>
      <c r="B244" s="7" t="s">
        <v>74</v>
      </c>
      <c r="C244" s="77"/>
      <c r="D244" s="7" t="s">
        <v>74</v>
      </c>
      <c r="E244" s="79"/>
      <c r="F244" s="259"/>
    </row>
    <row r="245" spans="1:6">
      <c r="A245" s="259"/>
      <c r="B245" s="7" t="s">
        <v>77</v>
      </c>
      <c r="C245" s="77"/>
      <c r="D245" s="7" t="s">
        <v>77</v>
      </c>
      <c r="E245" s="79"/>
      <c r="F245" s="259"/>
    </row>
    <row r="246" spans="1:6">
      <c r="A246" s="259"/>
      <c r="B246" s="7" t="s">
        <v>78</v>
      </c>
      <c r="C246" s="77"/>
      <c r="D246" s="7" t="s">
        <v>78</v>
      </c>
      <c r="E246" s="79"/>
      <c r="F246" s="259"/>
    </row>
    <row r="247" spans="1:6">
      <c r="A247" s="259"/>
      <c r="B247" s="76" t="s">
        <v>76</v>
      </c>
      <c r="C247" s="78"/>
      <c r="D247" s="76" t="s">
        <v>76</v>
      </c>
      <c r="E247" s="80"/>
      <c r="F247" s="259"/>
    </row>
    <row r="248" spans="1:6" ht="28.5" customHeight="1">
      <c r="A248" s="259"/>
      <c r="B248" s="75" t="str">
        <f ca="1">'Scout 20'!A1</f>
        <v>Scout 20</v>
      </c>
      <c r="F248" s="259"/>
    </row>
    <row r="249" spans="1:6" ht="12.75" customHeight="1">
      <c r="A249" s="259"/>
      <c r="B249" s="103" t="s">
        <v>97</v>
      </c>
      <c r="C249" s="14"/>
      <c r="F249" s="259"/>
    </row>
    <row r="250" spans="1:6" ht="12.75" customHeight="1">
      <c r="A250" s="259"/>
      <c r="B250" s="103" t="s">
        <v>98</v>
      </c>
      <c r="C250" s="118"/>
      <c r="F250" s="259"/>
    </row>
    <row r="251" spans="1:6">
      <c r="A251" s="259"/>
      <c r="B251" s="12"/>
      <c r="C251" s="102" t="s">
        <v>68</v>
      </c>
      <c r="E251" s="102" t="s">
        <v>69</v>
      </c>
      <c r="F251" s="259"/>
    </row>
    <row r="252" spans="1:6">
      <c r="A252" s="259"/>
      <c r="B252" s="7" t="s">
        <v>70</v>
      </c>
      <c r="C252" s="77"/>
      <c r="D252" s="7" t="s">
        <v>70</v>
      </c>
      <c r="E252" s="79"/>
      <c r="F252" s="259"/>
    </row>
    <row r="253" spans="1:6">
      <c r="A253" s="259"/>
      <c r="B253" s="7" t="s">
        <v>72</v>
      </c>
      <c r="C253" s="77"/>
      <c r="D253" s="7" t="s">
        <v>72</v>
      </c>
      <c r="E253" s="79"/>
      <c r="F253" s="259"/>
    </row>
    <row r="254" spans="1:6">
      <c r="A254" s="259"/>
      <c r="B254" s="7" t="s">
        <v>73</v>
      </c>
      <c r="C254" s="77"/>
      <c r="D254" s="7" t="s">
        <v>73</v>
      </c>
      <c r="E254" s="79"/>
      <c r="F254" s="259"/>
    </row>
    <row r="255" spans="1:6">
      <c r="A255" s="259"/>
      <c r="B255" s="7" t="s">
        <v>71</v>
      </c>
      <c r="C255" s="77"/>
      <c r="D255" s="7" t="s">
        <v>71</v>
      </c>
      <c r="E255" s="79"/>
      <c r="F255" s="259"/>
    </row>
    <row r="256" spans="1:6">
      <c r="A256" s="259"/>
      <c r="B256" s="7" t="s">
        <v>75</v>
      </c>
      <c r="C256" s="77"/>
      <c r="D256" s="7" t="s">
        <v>75</v>
      </c>
      <c r="E256" s="79"/>
      <c r="F256" s="259"/>
    </row>
    <row r="257" spans="1:6">
      <c r="A257" s="259"/>
      <c r="B257" s="7" t="s">
        <v>74</v>
      </c>
      <c r="C257" s="77"/>
      <c r="D257" s="7" t="s">
        <v>74</v>
      </c>
      <c r="E257" s="79"/>
      <c r="F257" s="259"/>
    </row>
    <row r="258" spans="1:6">
      <c r="A258" s="259"/>
      <c r="B258" s="7" t="s">
        <v>77</v>
      </c>
      <c r="C258" s="77"/>
      <c r="D258" s="7" t="s">
        <v>77</v>
      </c>
      <c r="E258" s="79"/>
      <c r="F258" s="259"/>
    </row>
    <row r="259" spans="1:6">
      <c r="A259" s="259"/>
      <c r="B259" s="7" t="s">
        <v>78</v>
      </c>
      <c r="C259" s="77"/>
      <c r="D259" s="7" t="s">
        <v>78</v>
      </c>
      <c r="E259" s="79"/>
      <c r="F259" s="259"/>
    </row>
    <row r="260" spans="1:6">
      <c r="A260" s="259"/>
      <c r="B260" s="76" t="s">
        <v>76</v>
      </c>
      <c r="C260" s="78"/>
      <c r="D260" s="76" t="s">
        <v>76</v>
      </c>
      <c r="E260" s="80"/>
      <c r="F260" s="259"/>
    </row>
  </sheetData>
  <sheetProtection password="CA1D" sheet="1" selectLockedCells="1"/>
  <mergeCells count="2">
    <mergeCell ref="A1:A260"/>
    <mergeCell ref="F1:F260"/>
  </mergeCells>
  <phoneticPr fontId="2" type="noConversion"/>
  <printOptions horizontalCentered="1"/>
  <pageMargins left="0.5" right="0.5" top="1.1599999999999999" bottom="1" header="0.5" footer="0.5"/>
  <pageSetup scale="89" orientation="portrait" horizontalDpi="4294967293" r:id="rId1"/>
  <headerFooter alignWithMargins="0">
    <oddHeader>&amp;C&amp;"Arial,Bold"&amp;14WolfTrax&amp;"Arial,Regular"&amp;10
&amp;"Arial,Bold"&amp;12Parent Contact Info - &amp;D</oddHeader>
  </headerFooter>
  <rowBreaks count="4" manualBreakCount="4">
    <brk id="52" max="16383" man="1"/>
    <brk id="104" max="16383" man="1"/>
    <brk id="156" max="16383" man="1"/>
    <brk id="20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8</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Bobcat!L13</f>
        <v/>
      </c>
      <c r="D4" s="373" t="str">
        <f>Achievements!E5</f>
        <v>(do 1-4 and one other)</v>
      </c>
      <c r="E4" s="31">
        <f>Achievements!$B6</f>
        <v>1</v>
      </c>
      <c r="F4" s="179" t="str">
        <f>Achievements!$C6</f>
        <v>Attend a pack or family campout</v>
      </c>
      <c r="G4" s="32" t="str">
        <f>IF(Achievements!L6&lt;&gt;"","A","")</f>
        <v/>
      </c>
      <c r="I4" s="366" t="str">
        <f>Electives!E6</f>
        <v>(do 1-4 and one of 5-7)</v>
      </c>
      <c r="J4" s="178">
        <f>Electives!B7</f>
        <v>1</v>
      </c>
      <c r="K4" s="36" t="str">
        <f>Electives!C7</f>
        <v>ID parts of a coin</v>
      </c>
      <c r="L4" s="31" t="str">
        <f>IF(Electives!L7&lt;&gt;"","E","")</f>
        <v/>
      </c>
      <c r="N4" s="378" t="str">
        <f>Electives!E74</f>
        <v>(do all, only one of 3)</v>
      </c>
      <c r="O4" s="178">
        <f>Electives!B75</f>
        <v>1</v>
      </c>
      <c r="P4" s="36" t="str">
        <f>Electives!C75</f>
        <v>Play a game of dinosaur knowledge</v>
      </c>
      <c r="Q4" s="31" t="str">
        <f>IF(Electives!L75&lt;&gt;"","E","")</f>
        <v/>
      </c>
      <c r="R4" s="221"/>
      <c r="S4" s="226">
        <f>'Cub Awards'!B6</f>
        <v>1</v>
      </c>
      <c r="T4" s="364" t="str">
        <f>'Cub Awards'!C6</f>
        <v>Create a checklist to keep home safe</v>
      </c>
      <c r="U4" s="364"/>
      <c r="V4" s="226" t="str">
        <f>IF('Cub Awards'!L6&lt;&gt;"", 'Cub Awards'!L6, "")</f>
        <v/>
      </c>
      <c r="W4" s="221"/>
      <c r="X4" s="227" t="str">
        <f>NOVA!B174</f>
        <v>1a</v>
      </c>
      <c r="Y4" s="227" t="str">
        <f>NOVA!C174</f>
        <v>Complete the Air of the Wolf adventure</v>
      </c>
      <c r="Z4" s="227"/>
      <c r="AA4" s="227" t="str">
        <f>IF(NOVA!L174&lt;&gt;"", NOVA!L174, "")</f>
        <v/>
      </c>
      <c r="AB4" s="221"/>
      <c r="AC4" s="227" t="str">
        <f>NOVA!B51</f>
        <v>1a</v>
      </c>
      <c r="AD4" s="227" t="str">
        <f>NOVA!C51</f>
        <v>Read or watch 1 hour of wildlife content</v>
      </c>
      <c r="AE4" s="227"/>
      <c r="AF4" s="227" t="str">
        <f>IF(NOVA!L51&lt;&gt;"", NOVA!L51, "")</f>
        <v/>
      </c>
      <c r="AG4" s="221"/>
      <c r="AH4" s="227" t="str">
        <f>NOVA!B115</f>
        <v>1a</v>
      </c>
      <c r="AI4" s="227" t="str">
        <f>NOVA!C115</f>
        <v>Read or watch 1 hour of tech content</v>
      </c>
      <c r="AJ4" s="227"/>
      <c r="AK4" s="227" t="str">
        <f>IF(NOVA!L115&lt;&gt;"", NOVA!L115,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IF(Achievements!L7&lt;&gt;"","A","")</f>
        <v/>
      </c>
      <c r="I5" s="367"/>
      <c r="J5" s="178">
        <f>Electives!B8</f>
        <v>2</v>
      </c>
      <c r="K5" s="36" t="str">
        <f>Electives!C8</f>
        <v>Find and tell about the mintmarks</v>
      </c>
      <c r="L5" s="31" t="str">
        <f>IF(Electives!L8&lt;&gt;"","E","")</f>
        <v/>
      </c>
      <c r="N5" s="378"/>
      <c r="O5" s="178">
        <f>Electives!B76</f>
        <v>2</v>
      </c>
      <c r="P5" s="36" t="str">
        <f>Electives!C76</f>
        <v>Create an imaginary dinosaur</v>
      </c>
      <c r="Q5" s="31" t="str">
        <f>IF(Electives!L76&lt;&gt;"","E","")</f>
        <v/>
      </c>
      <c r="R5" s="224"/>
      <c r="S5" s="226">
        <f>'Cub Awards'!B7</f>
        <v>2</v>
      </c>
      <c r="T5" s="364" t="str">
        <f>'Cub Awards'!C7</f>
        <v>Discuss emergency plan with family</v>
      </c>
      <c r="U5" s="364"/>
      <c r="V5" s="226" t="str">
        <f>IF('Cub Awards'!L7&lt;&gt;"", 'Cub Awards'!L7, "")</f>
        <v/>
      </c>
      <c r="W5" s="224"/>
      <c r="X5" s="227" t="str">
        <f>NOVA!B175</f>
        <v>1b</v>
      </c>
      <c r="Y5" s="227" t="str">
        <f>NOVA!C175</f>
        <v>Complete the Code of the Wolf adventure</v>
      </c>
      <c r="Z5" s="227"/>
      <c r="AA5" s="227" t="str">
        <f>IF(NOVA!L175&lt;&gt;"", NOVA!L175, "")</f>
        <v xml:space="preserve"> </v>
      </c>
      <c r="AB5" s="224"/>
      <c r="AC5" s="227" t="str">
        <f>NOVA!B52</f>
        <v>1b</v>
      </c>
      <c r="AD5" s="227" t="str">
        <f>NOVA!C52</f>
        <v>List at least two questions or ideas</v>
      </c>
      <c r="AE5" s="227"/>
      <c r="AF5" s="227" t="str">
        <f>IF(NOVA!L52&lt;&gt;"", NOVA!L52, "")</f>
        <v/>
      </c>
      <c r="AG5" s="224"/>
      <c r="AH5" s="227" t="str">
        <f>NOVA!B116</f>
        <v>1b</v>
      </c>
      <c r="AI5" s="227" t="str">
        <f>NOVA!C116</f>
        <v>List at least two questions or ideas</v>
      </c>
      <c r="AJ5" s="227"/>
      <c r="AK5" s="227" t="str">
        <f>IF(NOVA!L116&lt;&gt;"", NOVA!L116, "")</f>
        <v/>
      </c>
    </row>
    <row r="6" spans="1:37">
      <c r="A6" s="39" t="s">
        <v>271</v>
      </c>
      <c r="B6" s="48" t="str">
        <f>IF(COUNTIF(B11:B16,"C")&gt;0,COUNTIF(B11:B16,"C")," ")</f>
        <v xml:space="preserve"> </v>
      </c>
      <c r="D6" s="374"/>
      <c r="E6" s="31" t="str">
        <f>Achievements!$B8</f>
        <v>3a</v>
      </c>
      <c r="F6" s="179" t="str">
        <f>Achievements!$C8</f>
        <v>Recite Outdoor Code</v>
      </c>
      <c r="G6" s="32" t="str">
        <f>IF(Achievements!L8&lt;&gt;"","A","")</f>
        <v/>
      </c>
      <c r="I6" s="367"/>
      <c r="J6" s="178">
        <f>Electives!B9</f>
        <v>3</v>
      </c>
      <c r="K6" s="36" t="str">
        <f>Electives!C9</f>
        <v>Make a rubbing of a coin</v>
      </c>
      <c r="L6" s="31" t="str">
        <f>IF(Electives!L9&lt;&gt;"","E","")</f>
        <v/>
      </c>
      <c r="N6" s="378"/>
      <c r="O6" s="178" t="str">
        <f>Electives!B77</f>
        <v>3a</v>
      </c>
      <c r="P6" s="36" t="str">
        <f>Electives!C77</f>
        <v>Make a fossil cast</v>
      </c>
      <c r="Q6" s="31" t="str">
        <f>IF(Electives!L77&lt;&gt;"","E","")</f>
        <v/>
      </c>
      <c r="R6" s="228"/>
      <c r="S6" s="226">
        <f>'Cub Awards'!B8</f>
        <v>3</v>
      </c>
      <c r="T6" s="364" t="str">
        <f>'Cub Awards'!C8</f>
        <v>Create/plan/practice summoning help</v>
      </c>
      <c r="U6" s="364"/>
      <c r="V6" s="226" t="str">
        <f>IF('Cub Awards'!L8&lt;&gt;"", 'Cub Awards'!L8, "")</f>
        <v/>
      </c>
      <c r="W6" s="228"/>
      <c r="X6" s="227">
        <f>NOVA!B176</f>
        <v>2</v>
      </c>
      <c r="Y6" s="227" t="str">
        <f>NOVA!C176</f>
        <v>Complete Call of the Wild adventure</v>
      </c>
      <c r="Z6" s="227"/>
      <c r="AA6" s="227" t="str">
        <f>IF(NOVA!L176&lt;&gt;"", NOVA!L176, "")</f>
        <v/>
      </c>
      <c r="AB6" s="228"/>
      <c r="AC6" s="227" t="str">
        <f>NOVA!B53</f>
        <v>1c</v>
      </c>
      <c r="AD6" s="227" t="str">
        <f>NOVA!C53</f>
        <v>Discuss two with your counselor</v>
      </c>
      <c r="AE6" s="227"/>
      <c r="AF6" s="227" t="str">
        <f>IF(NOVA!L53&lt;&gt;"", NOVA!L53, "")</f>
        <v/>
      </c>
      <c r="AG6" s="228"/>
      <c r="AH6" s="227" t="str">
        <f>NOVA!B117</f>
        <v>1c</v>
      </c>
      <c r="AI6" s="227" t="str">
        <f>NOVA!C117</f>
        <v>Discuss two with your counselor</v>
      </c>
      <c r="AJ6" s="227"/>
      <c r="AK6" s="227" t="str">
        <f>IF(NOVA!L117&lt;&gt;"", NOVA!L117,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IF(Achievements!L9&lt;&gt;"","A","")</f>
        <v/>
      </c>
      <c r="I7" s="367"/>
      <c r="J7" s="178">
        <f>Electives!B10</f>
        <v>4</v>
      </c>
      <c r="K7" s="36" t="str">
        <f>Electives!C10</f>
        <v>Play a game with coin math</v>
      </c>
      <c r="L7" s="31" t="str">
        <f>IF(Electives!L10&lt;&gt;"","E","")</f>
        <v/>
      </c>
      <c r="N7" s="378"/>
      <c r="O7" s="178" t="str">
        <f>Electives!B78</f>
        <v>3b</v>
      </c>
      <c r="P7" s="36" t="str">
        <f>Electives!C78</f>
        <v>Make a dinosaur dig and dig in it</v>
      </c>
      <c r="Q7" s="31" t="str">
        <f>IF(Electives!L78&lt;&gt;"","E","")</f>
        <v/>
      </c>
      <c r="R7" s="228"/>
      <c r="S7" s="226">
        <f>'Cub Awards'!B9</f>
        <v>4</v>
      </c>
      <c r="T7" s="364" t="str">
        <f>'Cub Awards'!C9</f>
        <v>Learn basic first aid</v>
      </c>
      <c r="U7" s="364"/>
      <c r="V7" s="226" t="str">
        <f>IF('Cub Awards'!L9&lt;&gt;"", 'Cub Awards'!L9, "")</f>
        <v/>
      </c>
      <c r="W7" s="228"/>
      <c r="X7" s="227">
        <f>NOVA!B177</f>
        <v>3</v>
      </c>
      <c r="Y7" s="227" t="str">
        <f>NOVA!C177</f>
        <v>Discuss facts about Dr. Alvarez</v>
      </c>
      <c r="Z7" s="227"/>
      <c r="AA7" s="227" t="str">
        <f>IF(NOVA!L177&lt;&gt;"", NOVA!L177, "")</f>
        <v/>
      </c>
      <c r="AB7" s="228"/>
      <c r="AC7" s="227">
        <f>NOVA!B54</f>
        <v>2</v>
      </c>
      <c r="AD7" s="227" t="str">
        <f>NOVA!C54</f>
        <v>Complete an elective listed in comment</v>
      </c>
      <c r="AE7" s="227"/>
      <c r="AF7" s="227" t="str">
        <f>IF(NOVA!L54&lt;&gt;"", NOVA!L54, "")</f>
        <v/>
      </c>
      <c r="AG7" s="228"/>
      <c r="AH7" s="227">
        <f>NOVA!B118</f>
        <v>2</v>
      </c>
      <c r="AI7" s="227" t="str">
        <f>NOVA!C118</f>
        <v>Complete an elective listed in comment</v>
      </c>
      <c r="AJ7" s="227"/>
      <c r="AK7" s="227" t="str">
        <f>IF(NOVA!L118&lt;&gt;"", NOVA!L118, "")</f>
        <v/>
      </c>
    </row>
    <row r="8" spans="1:37">
      <c r="A8" s="47"/>
      <c r="B8" s="47"/>
      <c r="D8" s="374"/>
      <c r="E8" s="31" t="str">
        <f>Achievements!$B10</f>
        <v>3c</v>
      </c>
      <c r="F8" s="179" t="str">
        <f>Achievements!$C10</f>
        <v>List how you are careful with fire</v>
      </c>
      <c r="G8" s="32" t="str">
        <f>IF(Achievements!L10&lt;&gt;"","A","")</f>
        <v/>
      </c>
      <c r="I8" s="367"/>
      <c r="J8" s="178">
        <f>Electives!B11</f>
        <v>5</v>
      </c>
      <c r="K8" s="36" t="str">
        <f>Electives!C11</f>
        <v>Play a coin game</v>
      </c>
      <c r="L8" s="31" t="str">
        <f>IF(Electives!L11&lt;&gt;"","E","")</f>
        <v/>
      </c>
      <c r="N8" s="378"/>
      <c r="O8" s="178">
        <f>Electives!B79</f>
        <v>4</v>
      </c>
      <c r="P8" s="36" t="str">
        <f>Electives!C79</f>
        <v>Make an edible fossil</v>
      </c>
      <c r="Q8" s="31" t="str">
        <f>IF(Electives!L79&lt;&gt;"","E","")</f>
        <v/>
      </c>
      <c r="R8" s="228"/>
      <c r="S8" s="226">
        <f>'Cub Awards'!B10</f>
        <v>5</v>
      </c>
      <c r="T8" s="364" t="str">
        <f>'Cub Awards'!C10</f>
        <v>Join a safe kids program</v>
      </c>
      <c r="U8" s="364"/>
      <c r="V8" s="226" t="str">
        <f>IF('Cub Awards'!L10&lt;&gt;"", 'Cub Awards'!L10, "")</f>
        <v/>
      </c>
      <c r="W8" s="228"/>
      <c r="X8" s="227">
        <f>NOVA!B178</f>
        <v>4</v>
      </c>
      <c r="Y8" s="227" t="str">
        <f>NOVA!C178</f>
        <v>Research 3 famous STEM professionals</v>
      </c>
      <c r="Z8" s="227"/>
      <c r="AA8" s="227" t="str">
        <f>IF(NOVA!L178&lt;&gt;"", NOVA!L178, "")</f>
        <v/>
      </c>
      <c r="AB8" s="228"/>
      <c r="AC8" s="227" t="str">
        <f>NOVA!B55</f>
        <v>3a</v>
      </c>
      <c r="AD8" s="227" t="str">
        <f>NOVA!C55</f>
        <v>Explore what is wildlife</v>
      </c>
      <c r="AE8" s="227"/>
      <c r="AF8" s="227" t="str">
        <f>IF(NOVA!L55&lt;&gt;"", NOVA!L55, "")</f>
        <v/>
      </c>
      <c r="AG8" s="228"/>
      <c r="AH8" s="227" t="str">
        <f>NOVA!B119</f>
        <v>3a</v>
      </c>
      <c r="AI8" s="227" t="str">
        <f>NOVA!C119</f>
        <v>Look up definition of Technology</v>
      </c>
      <c r="AJ8" s="227"/>
      <c r="AK8" s="227" t="str">
        <f>IF(NOVA!L119&lt;&gt;"", NOVA!L119, "")</f>
        <v/>
      </c>
    </row>
    <row r="9" spans="1:37">
      <c r="A9" s="4"/>
      <c r="B9" s="4"/>
      <c r="D9" s="374"/>
      <c r="E9" s="31" t="str">
        <f>Achievements!$B11</f>
        <v>4a</v>
      </c>
      <c r="F9" s="179" t="str">
        <f>Achievements!$C11</f>
        <v>Show what to do during natural disaster</v>
      </c>
      <c r="G9" s="32" t="str">
        <f>IF(Achievements!L11&lt;&gt;"","A","")</f>
        <v/>
      </c>
      <c r="I9" s="367"/>
      <c r="J9" s="178">
        <f>Electives!B12</f>
        <v>6</v>
      </c>
      <c r="K9" s="36" t="str">
        <f>Electives!C12</f>
        <v>Create a balance scale</v>
      </c>
      <c r="L9" s="31" t="str">
        <f>IF(Electives!L12&lt;&gt;"","E","")</f>
        <v/>
      </c>
      <c r="O9" s="174" t="str">
        <f>Electives!B81</f>
        <v>Finding Your Way</v>
      </c>
      <c r="P9" s="29"/>
      <c r="R9" s="228"/>
      <c r="S9" s="226">
        <f>'Cub Awards'!B11</f>
        <v>6</v>
      </c>
      <c r="T9" s="364" t="str">
        <f>'Cub Awards'!C11</f>
        <v>Tell about what you learned</v>
      </c>
      <c r="U9" s="364"/>
      <c r="V9" s="226" t="str">
        <f>IF('Cub Awards'!L11&lt;&gt;"", 'Cub Awards'!L11, "")</f>
        <v/>
      </c>
      <c r="W9" s="228"/>
      <c r="X9" s="227">
        <f>NOVA!B179</f>
        <v>5</v>
      </c>
      <c r="Y9" s="227" t="str">
        <f>NOVA!C179</f>
        <v>Discuss importance of STEM education</v>
      </c>
      <c r="Z9" s="227"/>
      <c r="AA9" s="227" t="str">
        <f>IF(NOVA!L179&lt;&gt;"", NOVA!L179, "")</f>
        <v/>
      </c>
      <c r="AB9" s="228"/>
      <c r="AC9" s="227" t="str">
        <f>NOVA!B56</f>
        <v>3b</v>
      </c>
      <c r="AD9" s="227" t="str">
        <f>NOVA!C56</f>
        <v>Explain relationships within food chain</v>
      </c>
      <c r="AE9" s="227"/>
      <c r="AF9" s="227" t="str">
        <f>IF(NOVA!L56&lt;&gt;"", NOVA!L56, "")</f>
        <v/>
      </c>
      <c r="AG9" s="228"/>
      <c r="AH9" s="227" t="str">
        <f>NOVA!B120</f>
        <v>3b1</v>
      </c>
      <c r="AI9" s="227" t="str">
        <f>NOVA!C120</f>
        <v>How is tech used in communication</v>
      </c>
      <c r="AJ9" s="227"/>
      <c r="AK9" s="227" t="str">
        <f>IF(NOVA!L120&lt;&gt;"", NOVA!L120, "")</f>
        <v/>
      </c>
    </row>
    <row r="10" spans="1:37" ht="12.75" customHeight="1">
      <c r="A10" s="1" t="s">
        <v>24</v>
      </c>
      <c r="D10" s="374"/>
      <c r="E10" s="31" t="str">
        <f>Achievements!$B12</f>
        <v>4b</v>
      </c>
      <c r="F10" s="179" t="str">
        <f>Achievements!$C12</f>
        <v>Show what to do to prevent spreading germs</v>
      </c>
      <c r="G10" s="32" t="str">
        <f>IF(Achievements!L12&lt;&gt;"","A","")</f>
        <v/>
      </c>
      <c r="I10" s="368"/>
      <c r="J10" s="178">
        <f>Electives!B13</f>
        <v>7</v>
      </c>
      <c r="K10" s="36" t="str">
        <f>Electives!C13</f>
        <v>Do a coin weight investigation</v>
      </c>
      <c r="L10" s="31" t="str">
        <f>IF(Electives!L13&lt;&gt;"","E","")</f>
        <v/>
      </c>
      <c r="N10" s="378" t="str">
        <f>Electives!E81</f>
        <v>(do all)</v>
      </c>
      <c r="O10" s="178" t="str">
        <f>Electives!B82</f>
        <v>1a</v>
      </c>
      <c r="P10" s="36" t="str">
        <f>Electives!C82</f>
        <v>Locate your home on a map</v>
      </c>
      <c r="Q10" s="31" t="str">
        <f>IF(Electives!L82&lt;&gt;"","E","")</f>
        <v/>
      </c>
      <c r="R10" s="224"/>
      <c r="S10" s="229"/>
      <c r="T10" s="324" t="str">
        <f>'Cub Awards'!C13</f>
        <v>Outdoor Activity Award</v>
      </c>
      <c r="U10" s="324"/>
      <c r="V10" s="229"/>
      <c r="W10" s="224"/>
      <c r="X10" s="227">
        <f>NOVA!B180</f>
        <v>6</v>
      </c>
      <c r="Y10" s="227" t="str">
        <f>NOVA!C180</f>
        <v>Participate in a science project</v>
      </c>
      <c r="Z10" s="227"/>
      <c r="AA10" s="227" t="str">
        <f>IF(NOVA!L180&lt;&gt;"", NOVA!L180, "")</f>
        <v/>
      </c>
      <c r="AB10" s="224"/>
      <c r="AC10" s="227" t="str">
        <f>NOVA!B57</f>
        <v>3c</v>
      </c>
      <c r="AD10" s="227" t="str">
        <f>NOVA!C57</f>
        <v>Explain your favorite plant / wildlife</v>
      </c>
      <c r="AE10" s="227"/>
      <c r="AF10" s="227" t="str">
        <f>IF(NOVA!L57&lt;&gt;"", NOVA!L57, "")</f>
        <v/>
      </c>
      <c r="AG10" s="224"/>
      <c r="AH10" s="227" t="str">
        <f>NOVA!B121</f>
        <v>3b2</v>
      </c>
      <c r="AI10" s="227" t="str">
        <f>NOVA!C121</f>
        <v>How is tech used in business</v>
      </c>
      <c r="AJ10" s="227"/>
      <c r="AK10" s="227" t="str">
        <f>IF(NOVA!L121&lt;&gt;"", NOVA!L121, "")</f>
        <v/>
      </c>
    </row>
    <row r="11" spans="1:37" ht="13.2" customHeight="1">
      <c r="A11" s="40" t="str">
        <f>Achievements!B5</f>
        <v>Call of the Wild</v>
      </c>
      <c r="B11" s="49" t="str">
        <f>Achievements!L15</f>
        <v/>
      </c>
      <c r="D11" s="374"/>
      <c r="E11" s="31">
        <f>Achievements!$B13</f>
        <v>5</v>
      </c>
      <c r="F11" s="179" t="str">
        <f>Achievements!$C13</f>
        <v>Tie an overhand and square knots</v>
      </c>
      <c r="G11" s="32" t="str">
        <f>IF(Achievements!L13&lt;&gt;"","A","")</f>
        <v/>
      </c>
      <c r="J11" s="174" t="str">
        <f>Electives!B15</f>
        <v>Air of the Wolf</v>
      </c>
      <c r="K11" s="1"/>
      <c r="N11" s="378"/>
      <c r="O11" s="178" t="str">
        <f>Electives!B83</f>
        <v>1b</v>
      </c>
      <c r="P11" s="36" t="str">
        <f>Electives!C83</f>
        <v>Draw a map</v>
      </c>
      <c r="Q11" s="31" t="str">
        <f>IF(Electives!L83&lt;&gt;"","E","")</f>
        <v/>
      </c>
      <c r="R11" s="224"/>
      <c r="S11" s="226">
        <f>'Cub Awards'!B14</f>
        <v>1</v>
      </c>
      <c r="T11" s="364" t="str">
        <f>'Cub Awards'!C14</f>
        <v>Attend either summer Day or Resident camp</v>
      </c>
      <c r="U11" s="364"/>
      <c r="V11" s="226" t="str">
        <f>IF('Cub Awards'!L14&lt;&gt;"", 'Cub Awards'!L14, "")</f>
        <v/>
      </c>
      <c r="W11" s="224"/>
      <c r="X11" s="227">
        <f>NOVA!B181</f>
        <v>7</v>
      </c>
      <c r="Y11" s="227" t="str">
        <f>NOVA!C181</f>
        <v>Do ONE</v>
      </c>
      <c r="Z11" s="227"/>
      <c r="AA11" s="227" t="str">
        <f>IF(NOVA!L181&lt;&gt;"", NOVA!L181, "")</f>
        <v/>
      </c>
      <c r="AB11" s="224"/>
      <c r="AC11" s="227" t="str">
        <f>NOVA!B58</f>
        <v>3d</v>
      </c>
      <c r="AD11" s="227" t="str">
        <f>NOVA!C58</f>
        <v>Discuss what you've learned</v>
      </c>
      <c r="AE11" s="227"/>
      <c r="AF11" s="227" t="str">
        <f>IF(NOVA!L58&lt;&gt;"", NOVA!L58, "")</f>
        <v/>
      </c>
      <c r="AG11" s="224"/>
      <c r="AH11" s="227" t="str">
        <f>NOVA!B122</f>
        <v>3b3</v>
      </c>
      <c r="AI11" s="227" t="str">
        <f>NOVA!C122</f>
        <v>How is tech used in construction</v>
      </c>
      <c r="AJ11" s="227"/>
      <c r="AK11" s="227" t="str">
        <f>IF(NOVA!L122&lt;&gt;"", NOVA!L122, "")</f>
        <v/>
      </c>
    </row>
    <row r="12" spans="1:37" ht="13.2" customHeight="1">
      <c r="A12" s="41" t="str">
        <f>Achievements!B16</f>
        <v>Council Fire</v>
      </c>
      <c r="B12" s="49" t="str">
        <f>Achievements!L24</f>
        <v/>
      </c>
      <c r="D12" s="374"/>
      <c r="E12" s="31">
        <f>Achievements!$B14</f>
        <v>6</v>
      </c>
      <c r="F12" s="179" t="str">
        <f>Achievements!$C14</f>
        <v>Identify four types of animals</v>
      </c>
      <c r="G12" s="32" t="str">
        <f>IF(Achievements!L14&lt;&gt;"","A","")</f>
        <v/>
      </c>
      <c r="I12" s="378" t="str">
        <f>Electives!E15</f>
        <v>(do two of 1 and two of 2)</v>
      </c>
      <c r="J12" s="178" t="str">
        <f>Electives!B16</f>
        <v>1a</v>
      </c>
      <c r="K12" s="178" t="str">
        <f>Electives!C16</f>
        <v>Fly and modify a paper airplane</v>
      </c>
      <c r="L12" s="31" t="str">
        <f>IF(Electives!L16&lt;&gt;"","E","")</f>
        <v/>
      </c>
      <c r="N12" s="378"/>
      <c r="O12" s="178" t="str">
        <f>Electives!B84</f>
        <v>2a</v>
      </c>
      <c r="P12" s="36" t="str">
        <f>Electives!C84</f>
        <v>Identify a compass rose</v>
      </c>
      <c r="Q12" s="31" t="str">
        <f>IF(Electives!L84&lt;&gt;"","E","")</f>
        <v/>
      </c>
      <c r="R12" s="221"/>
      <c r="S12" s="226">
        <f>'Cub Awards'!B15</f>
        <v>2</v>
      </c>
      <c r="T12" s="364" t="str">
        <f>'Cub Awards'!C15</f>
        <v>Complete Paws on the Path</v>
      </c>
      <c r="U12" s="364"/>
      <c r="V12" s="226" t="str">
        <f>IF('Cub Awards'!L15&lt;&gt;"", 'Cub Awards'!L15, "")</f>
        <v xml:space="preserve"> </v>
      </c>
      <c r="W12" s="221"/>
      <c r="X12" s="227" t="str">
        <f>NOVA!B182</f>
        <v>7a</v>
      </c>
      <c r="Y12" s="227" t="str">
        <f>NOVA!C182</f>
        <v>Visit with someone in a STEM career</v>
      </c>
      <c r="Z12" s="227"/>
      <c r="AA12" s="227" t="str">
        <f>IF(NOVA!L182&lt;&gt;"", NOVA!L182, "")</f>
        <v/>
      </c>
      <c r="AB12" s="221"/>
      <c r="AC12" s="227">
        <f>NOVA!B59</f>
        <v>4</v>
      </c>
      <c r="AD12" s="227" t="str">
        <f>NOVA!C59</f>
        <v>Do TWO from A-F</v>
      </c>
      <c r="AE12" s="227"/>
      <c r="AF12" s="227" t="str">
        <f>IF(NOVA!L59&lt;&gt;"", NOVA!L59, "")</f>
        <v/>
      </c>
      <c r="AG12" s="221"/>
      <c r="AH12" s="227" t="str">
        <f>NOVA!B123</f>
        <v>3b4</v>
      </c>
      <c r="AI12" s="227" t="str">
        <f>NOVA!C123</f>
        <v>How is tech used in sports</v>
      </c>
      <c r="AJ12" s="227"/>
      <c r="AK12" s="227" t="str">
        <f>IF(NOVA!L123&lt;&gt;"", NOVA!L123, "")</f>
        <v/>
      </c>
    </row>
    <row r="13" spans="1:37">
      <c r="A13" s="41" t="str">
        <f>Achievements!B25</f>
        <v>Duty to God Footsteps</v>
      </c>
      <c r="B13" s="49" t="str">
        <f>Achievements!L32</f>
        <v/>
      </c>
      <c r="D13" s="379" t="str">
        <f>Achievements!$B16</f>
        <v>Council Fire</v>
      </c>
      <c r="E13" s="379"/>
      <c r="F13" s="379"/>
      <c r="G13" s="379"/>
      <c r="I13" s="378"/>
      <c r="J13" s="178" t="str">
        <f>Electives!B17</f>
        <v>1b</v>
      </c>
      <c r="K13" s="178" t="str">
        <f>Electives!C17</f>
        <v>Make a balloon powered sled</v>
      </c>
      <c r="L13" s="31" t="str">
        <f>IF(Electives!L17&lt;&gt;"","E","")</f>
        <v/>
      </c>
      <c r="N13" s="378"/>
      <c r="O13" s="178" t="str">
        <f>Electives!B85</f>
        <v>2b</v>
      </c>
      <c r="P13" s="36" t="str">
        <f>Electives!C85</f>
        <v>Use a compass to find north</v>
      </c>
      <c r="Q13" s="31" t="str">
        <f>IF(Electives!L85&lt;&gt;"","E","")</f>
        <v/>
      </c>
      <c r="R13" s="221"/>
      <c r="S13" s="226">
        <f>'Cub Awards'!B16</f>
        <v>3</v>
      </c>
      <c r="T13" s="364" t="str">
        <f>'Cub Awards'!C16</f>
        <v>do five</v>
      </c>
      <c r="U13" s="364"/>
      <c r="V13" s="226" t="str">
        <f>IF('Cub Awards'!L16&lt;&gt;"", 'Cub Awards'!L16, "")</f>
        <v/>
      </c>
      <c r="W13" s="221"/>
      <c r="X13" s="227" t="str">
        <f>NOVA!B183</f>
        <v>7b</v>
      </c>
      <c r="Y13" s="227" t="str">
        <f>NOVA!C183</f>
        <v>Learn about a career dependent on STEM</v>
      </c>
      <c r="Z13" s="227"/>
      <c r="AA13" s="227" t="str">
        <f>IF(NOVA!L183&lt;&gt;"", NOVA!L183, "")</f>
        <v/>
      </c>
      <c r="AB13" s="221"/>
      <c r="AC13" s="227" t="str">
        <f>NOVA!B60</f>
        <v>4a1</v>
      </c>
      <c r="AD13" s="227" t="str">
        <f>NOVA!C60</f>
        <v xml:space="preserve">Catalog 3-5 endangered plants/animals </v>
      </c>
      <c r="AE13" s="227"/>
      <c r="AF13" s="227" t="str">
        <f>IF(NOVA!L60&lt;&gt;"", NOVA!L60, "")</f>
        <v/>
      </c>
      <c r="AG13" s="221"/>
      <c r="AH13" s="227" t="str">
        <f>NOVA!B124</f>
        <v>3b5</v>
      </c>
      <c r="AI13" s="227" t="str">
        <f>NOVA!C124</f>
        <v>How is tech used in entertainment</v>
      </c>
      <c r="AJ13" s="227"/>
      <c r="AK13" s="227" t="str">
        <f>IF(NOVA!L124&lt;&gt;"", NOVA!L124, "")</f>
        <v/>
      </c>
    </row>
    <row r="14" spans="1:37" ht="12.75" customHeight="1">
      <c r="A14" s="41" t="str">
        <f>Achievements!B33</f>
        <v>Howling at the Moon</v>
      </c>
      <c r="B14" s="49" t="str">
        <f>Achievements!L38</f>
        <v xml:space="preserve"> </v>
      </c>
      <c r="D14" s="373" t="str">
        <f>Achievements!E16</f>
        <v>(do 1-2 and one of 3-7)</v>
      </c>
      <c r="E14" s="31">
        <f>Achievements!$B17</f>
        <v>1</v>
      </c>
      <c r="F14" s="179" t="str">
        <f>Achievements!$C17</f>
        <v>Participate in a flag ceremony</v>
      </c>
      <c r="G14" s="32" t="str">
        <f>IF(Achievements!L17&lt;&gt;"","A","")</f>
        <v/>
      </c>
      <c r="I14" s="378"/>
      <c r="J14" s="178" t="str">
        <f>Electives!B18</f>
        <v>1c</v>
      </c>
      <c r="K14" s="178" t="str">
        <f>Electives!C18</f>
        <v>Bounce an underinflated ball</v>
      </c>
      <c r="L14" s="31" t="str">
        <f>IF(Electives!L18&lt;&gt;"","E","")</f>
        <v/>
      </c>
      <c r="N14" s="378"/>
      <c r="O14" s="178">
        <f>Electives!B86</f>
        <v>3</v>
      </c>
      <c r="P14" s="36" t="str">
        <f>Electives!C86</f>
        <v>Use a compass on a scavenger hunt</v>
      </c>
      <c r="Q14" s="31" t="str">
        <f>IF(Electives!L86&lt;&gt;"","E","")</f>
        <v/>
      </c>
      <c r="R14" s="228"/>
      <c r="S14" s="226" t="str">
        <f>'Cub Awards'!B17</f>
        <v>a</v>
      </c>
      <c r="T14" s="364" t="str">
        <f>'Cub Awards'!C17</f>
        <v>Participate in nature hike</v>
      </c>
      <c r="U14" s="364"/>
      <c r="V14" s="226" t="str">
        <f>IF('Cub Awards'!L17&lt;&gt;"", 'Cub Awards'!L17, "")</f>
        <v/>
      </c>
      <c r="W14" s="228"/>
      <c r="X14" s="227">
        <f>NOVA!B184</f>
        <v>8</v>
      </c>
      <c r="Y14" s="227" t="str">
        <f>NOVA!C184</f>
        <v>Discuss scientific method</v>
      </c>
      <c r="Z14" s="227"/>
      <c r="AA14" s="227" t="str">
        <f>IF(NOVA!L184&lt;&gt;"", NOVA!L184, "")</f>
        <v/>
      </c>
      <c r="AB14" s="228"/>
      <c r="AC14" s="227" t="str">
        <f>NOVA!B61</f>
        <v>4a2</v>
      </c>
      <c r="AD14" s="227" t="str">
        <f>NOVA!C61</f>
        <v>Display 10 locally threatened species</v>
      </c>
      <c r="AE14" s="227"/>
      <c r="AF14" s="227" t="str">
        <f>IF(NOVA!L61&lt;&gt;"", NOVA!L61, "")</f>
        <v/>
      </c>
      <c r="AG14" s="228"/>
      <c r="AH14" s="227" t="str">
        <f>NOVA!B125</f>
        <v>3c</v>
      </c>
      <c r="AI14" s="227" t="str">
        <f>NOVA!C125</f>
        <v>Discuss your findings with counselor</v>
      </c>
      <c r="AJ14" s="227"/>
      <c r="AK14" s="227" t="str">
        <f>IF(NOVA!L125&lt;&gt;"", NOVA!L125, "")</f>
        <v/>
      </c>
    </row>
    <row r="15" spans="1:37">
      <c r="A15" s="41" t="str">
        <f>Achievements!B39</f>
        <v>Paws on the Path</v>
      </c>
      <c r="B15" s="49" t="str">
        <f>Achievements!L47</f>
        <v xml:space="preserve"> </v>
      </c>
      <c r="D15" s="374"/>
      <c r="E15" s="31">
        <f>Achievements!$B18</f>
        <v>2</v>
      </c>
      <c r="F15" s="179" t="str">
        <f>Achievements!$C18</f>
        <v>Work on a service project</v>
      </c>
      <c r="G15" s="32" t="str">
        <f>IF(Achievements!L18&lt;&gt;"","A","")</f>
        <v/>
      </c>
      <c r="I15" s="378"/>
      <c r="J15" s="178" t="str">
        <f>Electives!B19</f>
        <v>1d</v>
      </c>
      <c r="K15" s="178" t="str">
        <f>Electives!C19</f>
        <v>Roll an underinflated ball or tire</v>
      </c>
      <c r="L15" s="31" t="str">
        <f>IF(Electives!L19&lt;&gt;"","E","")</f>
        <v/>
      </c>
      <c r="N15" s="378"/>
      <c r="O15" s="178">
        <f>Electives!B87</f>
        <v>4</v>
      </c>
      <c r="P15" s="36" t="str">
        <f>Electives!C87</f>
        <v>Go on a hike with a map and compass</v>
      </c>
      <c r="Q15" s="31" t="str">
        <f>IF(Electives!L87&lt;&gt;"","E","")</f>
        <v/>
      </c>
      <c r="R15" s="224"/>
      <c r="S15" s="226" t="str">
        <f>'Cub Awards'!B18</f>
        <v>b</v>
      </c>
      <c r="T15" s="364" t="str">
        <f>'Cub Awards'!C18</f>
        <v>Participate in outdoor activity</v>
      </c>
      <c r="U15" s="364"/>
      <c r="V15" s="226" t="str">
        <f>IF('Cub Awards'!L18&lt;&gt;"", 'Cub Awards'!L18, "")</f>
        <v/>
      </c>
      <c r="W15" s="224"/>
      <c r="X15" s="227">
        <f>NOVA!B185</f>
        <v>9</v>
      </c>
      <c r="Y15" s="227" t="str">
        <f>NOVA!C185</f>
        <v>Participate in a STEM activity with den</v>
      </c>
      <c r="Z15" s="227"/>
      <c r="AA15" s="227" t="str">
        <f>IF(NOVA!L185&lt;&gt;"", NOVA!L185, "")</f>
        <v/>
      </c>
      <c r="AB15" s="224"/>
      <c r="AC15" s="227" t="str">
        <f>NOVA!B62</f>
        <v>4a3</v>
      </c>
      <c r="AD15" s="227" t="str">
        <f>NOVA!C62</f>
        <v>Discuss threatened v. endangered v. extinct</v>
      </c>
      <c r="AE15" s="227"/>
      <c r="AF15" s="227" t="str">
        <f>IF(NOVA!L62&lt;&gt;"", NOVA!L62, "")</f>
        <v/>
      </c>
      <c r="AG15" s="224"/>
      <c r="AH15" s="227">
        <f>NOVA!B126</f>
        <v>4</v>
      </c>
      <c r="AI15" s="227" t="str">
        <f>NOVA!C126</f>
        <v>Visit a place where tech is used</v>
      </c>
      <c r="AJ15" s="227"/>
      <c r="AK15" s="227" t="str">
        <f>IF(NOVA!L126&lt;&gt;"", NOVA!L126, "")</f>
        <v/>
      </c>
    </row>
    <row r="16" spans="1:37" ht="13.2" customHeight="1">
      <c r="A16" s="42" t="str">
        <f>Achievements!B48</f>
        <v>Running with the Pack</v>
      </c>
      <c r="B16" s="49" t="str">
        <f>Achievements!L55</f>
        <v xml:space="preserve"> </v>
      </c>
      <c r="D16" s="374"/>
      <c r="E16" s="31">
        <f>Achievements!$B19</f>
        <v>3</v>
      </c>
      <c r="F16" s="179" t="str">
        <f>Achievements!$C19</f>
        <v>Talk to a PD officer / FD member, etc</v>
      </c>
      <c r="G16" s="32" t="str">
        <f>IF(Achievements!L19&lt;&gt;"","A","")</f>
        <v/>
      </c>
      <c r="I16" s="378"/>
      <c r="J16" s="178" t="str">
        <f>Electives!B20</f>
        <v>2a</v>
      </c>
      <c r="K16" s="178" t="str">
        <f>Electives!C20</f>
        <v>Record the sounds you hear outside</v>
      </c>
      <c r="L16" s="31" t="str">
        <f>IF(Electives!L20&lt;&gt;"","E","")</f>
        <v/>
      </c>
      <c r="O16" s="174" t="str">
        <f>Electives!B89</f>
        <v>Germs Alive!</v>
      </c>
      <c r="P16" s="29"/>
      <c r="R16" s="224"/>
      <c r="S16" s="226" t="str">
        <f>'Cub Awards'!B19</f>
        <v>c</v>
      </c>
      <c r="T16" s="364" t="str">
        <f>'Cub Awards'!C19</f>
        <v>Explain the buddy system</v>
      </c>
      <c r="U16" s="364"/>
      <c r="V16" s="226" t="str">
        <f>IF('Cub Awards'!L19&lt;&gt;"", 'Cub Awards'!L19, "")</f>
        <v/>
      </c>
      <c r="W16" s="224"/>
      <c r="X16" s="227">
        <f>NOVA!B186</f>
        <v>10</v>
      </c>
      <c r="Y16" s="227" t="str">
        <f>NOVA!C186</f>
        <v>Submit Supernova application</v>
      </c>
      <c r="Z16" s="227"/>
      <c r="AA16" s="227" t="str">
        <f>IF(NOVA!L186&lt;&gt;"", NOVA!L186, "")</f>
        <v/>
      </c>
      <c r="AB16" s="224"/>
      <c r="AC16" s="227" t="str">
        <f>NOVA!B63</f>
        <v>4b1</v>
      </c>
      <c r="AD16" s="227" t="str">
        <f>NOVA!C63</f>
        <v>Catalog 5 locally invasive animals</v>
      </c>
      <c r="AE16" s="227"/>
      <c r="AF16" s="227" t="str">
        <f>IF(NOVA!L63&lt;&gt;"", NOVA!L63, "")</f>
        <v/>
      </c>
      <c r="AG16" s="224"/>
      <c r="AH16" s="227" t="str">
        <f>NOVA!B127</f>
        <v>4a1</v>
      </c>
      <c r="AI16" s="227" t="str">
        <f>NOVA!C127</f>
        <v>Talk with someone about tech used</v>
      </c>
      <c r="AJ16" s="227"/>
      <c r="AK16" s="227" t="str">
        <f>IF(NOVA!L127&lt;&gt;"", NOVA!L127, "")</f>
        <v/>
      </c>
    </row>
    <row r="17" spans="1:37">
      <c r="D17" s="374"/>
      <c r="E17" s="31">
        <f>Achievements!$B20</f>
        <v>4</v>
      </c>
      <c r="F17" s="179" t="str">
        <f>Achievements!$C20</f>
        <v>Show how your community has changed</v>
      </c>
      <c r="G17" s="32" t="str">
        <f>IF(Achievements!L20&lt;&gt;"","A","")</f>
        <v/>
      </c>
      <c r="I17" s="378"/>
      <c r="J17" s="178" t="str">
        <f>Electives!B21</f>
        <v>2b</v>
      </c>
      <c r="K17" s="178" t="str">
        <f>Electives!C21</f>
        <v>Create a wind instrument and play it</v>
      </c>
      <c r="L17" s="31" t="str">
        <f>IF(Electives!L21&lt;&gt;"","E","")</f>
        <v/>
      </c>
      <c r="N17" s="366" t="str">
        <f>Electives!E89</f>
        <v>(do five)</v>
      </c>
      <c r="O17" s="178">
        <f>Electives!B90</f>
        <v>1</v>
      </c>
      <c r="P17" s="36" t="str">
        <f>Electives!C90</f>
        <v>Wash your hands and sing the "Germ Song"</v>
      </c>
      <c r="Q17" s="31" t="str">
        <f>IF(Electives!L90&lt;&gt;"","E","")</f>
        <v/>
      </c>
      <c r="R17" s="230"/>
      <c r="S17" s="226" t="str">
        <f>'Cub Awards'!B20</f>
        <v>d</v>
      </c>
      <c r="T17" s="364" t="str">
        <f>'Cub Awards'!C20</f>
        <v>Attend a pack overnighter</v>
      </c>
      <c r="U17" s="364"/>
      <c r="V17" s="226" t="str">
        <f>IF('Cub Awards'!L20&lt;&gt;"", 'Cub Awards'!L20, "")</f>
        <v/>
      </c>
      <c r="W17" s="230"/>
      <c r="X17" s="222"/>
      <c r="Y17" s="104" t="str">
        <f>NOVA!C5</f>
        <v>NOVA Science: Science Everywhere</v>
      </c>
      <c r="Z17" s="104"/>
      <c r="AA17" s="81"/>
      <c r="AB17" s="230"/>
      <c r="AC17" s="227" t="str">
        <f>NOVA!B64</f>
        <v>4b2</v>
      </c>
      <c r="AD17" s="227" t="str">
        <f>NOVA!C64</f>
        <v>Design display about invasive species</v>
      </c>
      <c r="AE17" s="227"/>
      <c r="AF17" s="227" t="str">
        <f>IF(NOVA!L64&lt;&gt;"", NOVA!L64, "")</f>
        <v/>
      </c>
      <c r="AG17" s="230"/>
      <c r="AH17" s="227" t="str">
        <f>NOVA!B128</f>
        <v>4a2</v>
      </c>
      <c r="AI17" s="227" t="str">
        <f>NOVA!C128</f>
        <v>Ask expert why the tech is used</v>
      </c>
      <c r="AJ17" s="227"/>
      <c r="AK17" s="227" t="str">
        <f>IF(NOVA!L128&lt;&gt;"", NOVA!L128, "")</f>
        <v/>
      </c>
    </row>
    <row r="18" spans="1:37">
      <c r="D18" s="374"/>
      <c r="E18" s="31">
        <f>Achievements!$B21</f>
        <v>5</v>
      </c>
      <c r="F18" s="179" t="str">
        <f>Achievements!$C21</f>
        <v>Present a solution to a community issue</v>
      </c>
      <c r="G18" s="32" t="str">
        <f>IF(Achievements!L21&lt;&gt;"","A","")</f>
        <v/>
      </c>
      <c r="I18" s="378"/>
      <c r="J18" s="178" t="str">
        <f>Electives!B22</f>
        <v>2c</v>
      </c>
      <c r="K18" s="178" t="str">
        <f>Electives!C22</f>
        <v>Investigate how speed affects sound</v>
      </c>
      <c r="L18" s="31" t="str">
        <f>IF(Electives!L22&lt;&gt;"","E","")</f>
        <v/>
      </c>
      <c r="N18" s="371"/>
      <c r="O18" s="178">
        <f>Electives!B91</f>
        <v>2</v>
      </c>
      <c r="P18" s="36" t="str">
        <f>Electives!C91</f>
        <v>Play germ Magnet</v>
      </c>
      <c r="Q18" s="31" t="str">
        <f>IF(Electives!L91&lt;&gt;"","E","")</f>
        <v/>
      </c>
      <c r="R18" s="230"/>
      <c r="S18" s="226" t="str">
        <f>'Cub Awards'!B21</f>
        <v>e</v>
      </c>
      <c r="T18" s="364" t="str">
        <f>'Cub Awards'!C21</f>
        <v>Complete an oudoor service project</v>
      </c>
      <c r="U18" s="364"/>
      <c r="V18" s="226" t="str">
        <f>IF('Cub Awards'!L21&lt;&gt;"", 'Cub Awards'!L21, "")</f>
        <v/>
      </c>
      <c r="W18" s="230"/>
      <c r="X18" s="227" t="str">
        <f>NOVA!B6</f>
        <v>1a</v>
      </c>
      <c r="Y18" s="227" t="str">
        <f>NOVA!C6</f>
        <v>Read or watch 1 hour of science content</v>
      </c>
      <c r="Z18" s="227"/>
      <c r="AA18" s="227" t="str">
        <f>IF(NOVA!L6&lt;&gt;"", NOVA!L6, "")</f>
        <v/>
      </c>
      <c r="AB18" s="230"/>
      <c r="AC18" s="227" t="str">
        <f>NOVA!B65</f>
        <v>4b3</v>
      </c>
      <c r="AD18" s="227" t="str">
        <f>NOVA!C65</f>
        <v>Discuss invasive species</v>
      </c>
      <c r="AE18" s="227"/>
      <c r="AF18" s="227" t="str">
        <f>IF(NOVA!L65&lt;&gt;"", NOVA!L65, "")</f>
        <v/>
      </c>
      <c r="AG18" s="230"/>
      <c r="AH18" s="227" t="str">
        <f>NOVA!B129</f>
        <v>4b</v>
      </c>
      <c r="AI18" s="227" t="str">
        <f>NOVA!C129</f>
        <v>Discuss with counselor your visit</v>
      </c>
      <c r="AJ18" s="227"/>
      <c r="AK18" s="227" t="str">
        <f>IF(NOVA!L129&lt;&gt;"", NOVA!L129, "")</f>
        <v/>
      </c>
    </row>
    <row r="19" spans="1:37">
      <c r="A19" s="44" t="s">
        <v>23</v>
      </c>
      <c r="B19" s="3"/>
      <c r="D19" s="374"/>
      <c r="E19" s="31">
        <f>Achievements!$B22</f>
        <v>6</v>
      </c>
      <c r="F19" s="179" t="str">
        <f>Achievements!$C22</f>
        <v>Make and follow a den duty chart</v>
      </c>
      <c r="G19" s="32" t="str">
        <f>IF(Achievements!L22&lt;&gt;"","A","")</f>
        <v/>
      </c>
      <c r="I19" s="378"/>
      <c r="J19" s="178" t="str">
        <f>Electives!B23</f>
        <v>2d</v>
      </c>
      <c r="K19" s="178" t="str">
        <f>Electives!C23</f>
        <v>Make and fly a kite</v>
      </c>
      <c r="L19" s="31" t="str">
        <f>IF(Electives!L23&lt;&gt;"","E","")</f>
        <v/>
      </c>
      <c r="N19" s="371"/>
      <c r="O19" s="178">
        <f>Electives!B92</f>
        <v>3</v>
      </c>
      <c r="P19" s="36" t="str">
        <f>Electives!C92</f>
        <v>Conduct a sneeze demonstration</v>
      </c>
      <c r="Q19" s="31" t="str">
        <f>IF(Electives!L92&lt;&gt;"","E","")</f>
        <v/>
      </c>
      <c r="R19" s="230"/>
      <c r="S19" s="226" t="str">
        <f>'Cub Awards'!B22</f>
        <v>f</v>
      </c>
      <c r="T19" s="364" t="str">
        <f>'Cub Awards'!C22</f>
        <v>Complete conservation project</v>
      </c>
      <c r="U19" s="364"/>
      <c r="V19" s="226" t="str">
        <f>IF('Cub Awards'!L22&lt;&gt;"", 'Cub Awards'!L22, "")</f>
        <v/>
      </c>
      <c r="W19" s="230"/>
      <c r="X19" s="227" t="str">
        <f>NOVA!B7</f>
        <v>1b</v>
      </c>
      <c r="Y19" s="227" t="str">
        <f>NOVA!C7</f>
        <v>List at least two questions or ideas</v>
      </c>
      <c r="Z19" s="227"/>
      <c r="AA19" s="227" t="str">
        <f>IF(NOVA!L7&lt;&gt;"", NOVA!L7, "")</f>
        <v/>
      </c>
      <c r="AB19" s="230"/>
      <c r="AC19" s="227" t="str">
        <f>NOVA!B66</f>
        <v>4c1</v>
      </c>
      <c r="AD19" s="227" t="str">
        <f>NOVA!C66</f>
        <v>Visit a local ecosystem and investigate</v>
      </c>
      <c r="AE19" s="227"/>
      <c r="AF19" s="227" t="str">
        <f>IF(NOVA!L66&lt;&gt;"", NOVA!L66, "")</f>
        <v/>
      </c>
      <c r="AG19" s="230"/>
      <c r="AH19" s="227">
        <f>NOVA!B130</f>
        <v>5</v>
      </c>
      <c r="AI19" s="227" t="str">
        <f>NOVA!C130</f>
        <v>Discuss how tech affects your life</v>
      </c>
      <c r="AJ19" s="227"/>
      <c r="AK19" s="227" t="str">
        <f>IF(NOVA!L130&lt;&gt;"", NOVA!L130, "")</f>
        <v/>
      </c>
    </row>
    <row r="20" spans="1:37">
      <c r="A20" s="132" t="str">
        <f>Electives!B6</f>
        <v>Adventures in Coins</v>
      </c>
      <c r="B20" s="31" t="str">
        <f>IF(Electives!L14&gt;0,Electives!L14," ")</f>
        <v/>
      </c>
      <c r="D20" s="375"/>
      <c r="E20" s="31">
        <f>Achievements!$B23</f>
        <v>7</v>
      </c>
      <c r="F20" s="179" t="str">
        <f>Achievements!$C23</f>
        <v>Participate in assembly for military vets</v>
      </c>
      <c r="G20" s="32" t="str">
        <f>IF(Achievements!L23&lt;&gt;"","A","")</f>
        <v/>
      </c>
      <c r="I20" s="378"/>
      <c r="J20" s="178" t="str">
        <f>Electives!B24</f>
        <v>2e</v>
      </c>
      <c r="K20" s="178" t="str">
        <f>Electives!C24</f>
        <v>Participate in a wind powered race</v>
      </c>
      <c r="L20" s="31" t="str">
        <f>IF(Electives!L24&lt;&gt;"","E","")</f>
        <v/>
      </c>
      <c r="N20" s="371"/>
      <c r="O20" s="178">
        <f>Electives!B93</f>
        <v>4</v>
      </c>
      <c r="P20" s="36" t="str">
        <f>Electives!C93</f>
        <v>Conduct a mucus demonstration</v>
      </c>
      <c r="Q20" s="31" t="str">
        <f>IF(Electives!L93&lt;&gt;"","E","")</f>
        <v/>
      </c>
      <c r="R20" s="230"/>
      <c r="S20" s="226" t="str">
        <f>'Cub Awards'!B23</f>
        <v>g</v>
      </c>
      <c r="T20" s="364" t="str">
        <f>'Cub Awards'!C23</f>
        <v>Earn the Summertime Pack Award</v>
      </c>
      <c r="U20" s="364"/>
      <c r="V20" s="226" t="str">
        <f>IF('Cub Awards'!L23&lt;&gt;"", 'Cub Awards'!L23, "")</f>
        <v/>
      </c>
      <c r="W20" s="230"/>
      <c r="X20" s="227" t="str">
        <f>NOVA!B8</f>
        <v>1c</v>
      </c>
      <c r="Y20" s="227" t="str">
        <f>NOVA!C8</f>
        <v>Discuss two with your counselor</v>
      </c>
      <c r="Z20" s="227"/>
      <c r="AA20" s="227" t="str">
        <f>IF(NOVA!L8&lt;&gt;"", NOVA!L8, "")</f>
        <v/>
      </c>
      <c r="AB20" s="230"/>
      <c r="AC20" s="227" t="str">
        <f>NOVA!B67</f>
        <v>4c2</v>
      </c>
      <c r="AD20" s="227" t="str">
        <f>NOVA!C67</f>
        <v>Draw food web of plants / animals</v>
      </c>
      <c r="AE20" s="227"/>
      <c r="AF20" s="227" t="str">
        <f>IF(NOVA!L67&lt;&gt;"", NOVA!L67, "")</f>
        <v/>
      </c>
      <c r="AG20" s="230"/>
      <c r="AH20" s="223"/>
      <c r="AI20" s="224" t="str">
        <f>NOVA!C132</f>
        <v>NOVA Engineering: Swing!</v>
      </c>
      <c r="AJ20" s="225"/>
      <c r="AK20" s="223"/>
    </row>
    <row r="21" spans="1:37">
      <c r="A21" s="133" t="str">
        <f>Electives!B15</f>
        <v>Air of the Wolf</v>
      </c>
      <c r="B21" s="31" t="str">
        <f>IF(Electives!L25&gt;0,Electives!L25,"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IF(Electives!L94&lt;&gt;"","E","")</f>
        <v/>
      </c>
      <c r="R21" s="230"/>
      <c r="S21" s="226" t="str">
        <f>'Cub Awards'!B24</f>
        <v>h</v>
      </c>
      <c r="T21" s="364" t="str">
        <f>'Cub Awards'!C24</f>
        <v>Participate in nature observation</v>
      </c>
      <c r="U21" s="364"/>
      <c r="V21" s="226" t="str">
        <f>IF('Cub Awards'!L24&lt;&gt;"", 'Cub Awards'!L24, "")</f>
        <v/>
      </c>
      <c r="W21" s="230"/>
      <c r="X21" s="227">
        <f>NOVA!B9</f>
        <v>2</v>
      </c>
      <c r="Y21" s="227" t="str">
        <f>NOVA!C9</f>
        <v>Complete an elective listed in comment</v>
      </c>
      <c r="Z21" s="227"/>
      <c r="AA21" s="227" t="str">
        <f>IF(NOVA!L9&lt;&gt;"", NOVA!L9, "")</f>
        <v/>
      </c>
      <c r="AB21" s="230"/>
      <c r="AC21" s="227" t="str">
        <f>NOVA!B68</f>
        <v>4c3</v>
      </c>
      <c r="AD21" s="227" t="str">
        <f>NOVA!C68</f>
        <v>Discuss food web with counselor</v>
      </c>
      <c r="AE21" s="227"/>
      <c r="AF21" s="227" t="str">
        <f>IF(NOVA!L68&lt;&gt;"", NOVA!L68, "")</f>
        <v/>
      </c>
      <c r="AG21" s="230"/>
      <c r="AH21" s="227" t="str">
        <f>NOVA!B133</f>
        <v>1a</v>
      </c>
      <c r="AI21" s="227" t="str">
        <f>NOVA!C133</f>
        <v>Read or watch 1 hour of mechanical content</v>
      </c>
      <c r="AJ21" s="227"/>
      <c r="AK21" s="227" t="str">
        <f>IF(NOVA!L133&lt;&gt;"", NOVA!L133, "")</f>
        <v/>
      </c>
    </row>
    <row r="22" spans="1:37" ht="12.75" customHeight="1">
      <c r="A22" s="133" t="str">
        <f>Electives!B26</f>
        <v>Code of the Wolf</v>
      </c>
      <c r="B22" s="50" t="str">
        <f>IF(Electives!L49&gt;0,Electives!L49," ")</f>
        <v xml:space="preserve"> </v>
      </c>
      <c r="D22" s="376" t="str">
        <f>Achievements!E25</f>
        <v>(do 1 or 2 and two of 4-6)</v>
      </c>
      <c r="E22" s="31">
        <f>Achievements!$B26</f>
        <v>1</v>
      </c>
      <c r="F22" s="179" t="str">
        <f>Achievements!$C26</f>
        <v>Discuss your duty to God</v>
      </c>
      <c r="G22" s="32" t="str">
        <f>IF(Achievements!L26&lt;&gt;"","A","")</f>
        <v/>
      </c>
      <c r="I22" s="378" t="str">
        <f>Electives!E26</f>
        <v>(do two of 1, one of 2, one of 3 and one of 4)</v>
      </c>
      <c r="J22" s="178" t="str">
        <f>Electives!B27</f>
        <v>1a</v>
      </c>
      <c r="K22" s="36" t="str">
        <f>Electives!C27</f>
        <v>Make a game requiring math to keep score</v>
      </c>
      <c r="L22" s="31" t="str">
        <f>IF(Electives!L27&lt;&gt;"","E","")</f>
        <v/>
      </c>
      <c r="N22" s="372"/>
      <c r="O22" s="178">
        <f>Electives!B95</f>
        <v>6</v>
      </c>
      <c r="P22" s="36" t="str">
        <f>Electives!C95</f>
        <v>Make a clean room chart</v>
      </c>
      <c r="Q22" s="31" t="str">
        <f>IF(Electives!L95&lt;&gt;"","E","")</f>
        <v/>
      </c>
      <c r="R22" s="230"/>
      <c r="S22" s="226" t="str">
        <f>'Cub Awards'!B25</f>
        <v>i</v>
      </c>
      <c r="T22" s="364" t="str">
        <f>'Cub Awards'!C25</f>
        <v>Participate in outdoor aquatics</v>
      </c>
      <c r="U22" s="364"/>
      <c r="V22" s="226" t="str">
        <f>IF('Cub Awards'!L25&lt;&gt;"", 'Cub Awards'!L25, "")</f>
        <v/>
      </c>
      <c r="W22" s="230"/>
      <c r="X22" s="227" t="str">
        <f>NOVA!B10</f>
        <v>3a</v>
      </c>
      <c r="Y22" s="227" t="str">
        <f>NOVA!C10</f>
        <v>Choose a question to investigate</v>
      </c>
      <c r="Z22" s="227"/>
      <c r="AA22" s="227" t="str">
        <f>IF(NOVA!L10&lt;&gt;"", NOVA!L10, "")</f>
        <v/>
      </c>
      <c r="AB22" s="230"/>
      <c r="AC22" s="227" t="str">
        <f>NOVA!B69</f>
        <v>4d1</v>
      </c>
      <c r="AD22" s="227" t="str">
        <f>NOVA!C69</f>
        <v>Crate diorama of local animal's habitat</v>
      </c>
      <c r="AE22" s="227"/>
      <c r="AF22" s="227" t="str">
        <f>IF(NOVA!L69&lt;&gt;"", NOVA!L69, "")</f>
        <v/>
      </c>
      <c r="AG22" s="230"/>
      <c r="AH22" s="227" t="str">
        <f>NOVA!B134</f>
        <v>1b</v>
      </c>
      <c r="AI22" s="227" t="str">
        <f>NOVA!C134</f>
        <v>List at least two questions or ideas</v>
      </c>
      <c r="AJ22" s="227"/>
      <c r="AK22" s="227" t="str">
        <f>IF(NOVA!L134&lt;&gt;"", NOVA!L134, "")</f>
        <v/>
      </c>
    </row>
    <row r="23" spans="1:37">
      <c r="A23" s="133" t="str">
        <f>Electives!B50</f>
        <v>Collections and Hobbies</v>
      </c>
      <c r="B23" s="31" t="str">
        <f>IF(Electives!L57&gt;0,Electives!L57," ")</f>
        <v/>
      </c>
      <c r="D23" s="377"/>
      <c r="E23" s="31">
        <f>Achievements!$B27</f>
        <v>2</v>
      </c>
      <c r="F23" s="179" t="str">
        <f>Achievements!$C27</f>
        <v>Earn the religious emblem of your faith</v>
      </c>
      <c r="G23" s="32" t="str">
        <f>IF(Achievements!L27&lt;&gt;"","A","")</f>
        <v/>
      </c>
      <c r="I23" s="378"/>
      <c r="J23" s="178" t="str">
        <f>Electives!B28</f>
        <v>1b</v>
      </c>
      <c r="K23" s="36" t="str">
        <f>Electives!C28</f>
        <v>Play of "Go Fish for 10's"</v>
      </c>
      <c r="L23" s="31" t="str">
        <f>IF(Electives!L28&lt;&gt;"","E","")</f>
        <v/>
      </c>
      <c r="O23" s="174" t="str">
        <f>Electives!B97</f>
        <v>Grow Something</v>
      </c>
      <c r="P23" s="29"/>
      <c r="R23" s="230"/>
      <c r="S23" s="226" t="str">
        <f>'Cub Awards'!B26</f>
        <v>j</v>
      </c>
      <c r="T23" s="364" t="str">
        <f>'Cub Awards'!C26</f>
        <v>Participate in outdoor campfire pgm</v>
      </c>
      <c r="U23" s="364"/>
      <c r="V23" s="226" t="str">
        <f>IF('Cub Awards'!L26&lt;&gt;"", 'Cub Awards'!L26, "")</f>
        <v/>
      </c>
      <c r="W23" s="230"/>
      <c r="X23" s="227" t="str">
        <f>NOVA!B11</f>
        <v>3b</v>
      </c>
      <c r="Y23" s="227" t="str">
        <f>NOVA!C11</f>
        <v>Use scientific method to investigate</v>
      </c>
      <c r="Z23" s="227"/>
      <c r="AA23" s="227" t="str">
        <f>IF(NOVA!L11&lt;&gt;"", NOVA!L11, "")</f>
        <v/>
      </c>
      <c r="AB23" s="230"/>
      <c r="AC23" s="227" t="str">
        <f>NOVA!B70</f>
        <v>4d2</v>
      </c>
      <c r="AD23" s="227" t="str">
        <f>NOVA!C70</f>
        <v>Explain what animal must have</v>
      </c>
      <c r="AE23" s="227"/>
      <c r="AF23" s="227" t="str">
        <f>IF(NOVA!L70&lt;&gt;"", NOVA!L70, "")</f>
        <v/>
      </c>
      <c r="AG23" s="230"/>
      <c r="AH23" s="227" t="str">
        <f>NOVA!B135</f>
        <v>1c</v>
      </c>
      <c r="AI23" s="227" t="str">
        <f>NOVA!C135</f>
        <v>Discuss two with your counselor</v>
      </c>
      <c r="AJ23" s="227"/>
      <c r="AK23" s="227" t="str">
        <f>IF(NOVA!L135&lt;&gt;"", NOVA!L135, "")</f>
        <v/>
      </c>
    </row>
    <row r="24" spans="1:37">
      <c r="A24" s="133" t="str">
        <f>Electives!B58</f>
        <v>Cubs Who Care</v>
      </c>
      <c r="B24" s="31" t="str">
        <f>IF(Electives!L73&gt;0,Electives!L73," ")</f>
        <v/>
      </c>
      <c r="D24" s="377"/>
      <c r="E24" s="31">
        <f>Achievements!$B28</f>
        <v>3</v>
      </c>
      <c r="F24" s="179" t="str">
        <f>Achievements!$C28</f>
        <v>Offer a prayer, etc with family/den/pack</v>
      </c>
      <c r="G24" s="32" t="str">
        <f>IF(Achievements!L28&lt;&gt;"","A","")</f>
        <v/>
      </c>
      <c r="I24" s="378"/>
      <c r="J24" s="178" t="str">
        <f>Electives!B29</f>
        <v>1c</v>
      </c>
      <c r="K24" s="36" t="str">
        <f>Electives!C29</f>
        <v>Do 5 activities that use math</v>
      </c>
      <c r="L24" s="31" t="str">
        <f>IF(Electives!L29&lt;&gt;"","E","")</f>
        <v/>
      </c>
      <c r="N24" s="366" t="str">
        <f>Electives!E97</f>
        <v>(do 1-3 and one of 4)</v>
      </c>
      <c r="O24" s="178">
        <f>Electives!B98</f>
        <v>1</v>
      </c>
      <c r="P24" s="36" t="str">
        <f>Electives!C98</f>
        <v>Plant a seed</v>
      </c>
      <c r="Q24" s="31" t="str">
        <f>IF(Electives!L98&lt;&gt;"","E","")</f>
        <v/>
      </c>
      <c r="R24" s="230"/>
      <c r="S24" s="226" t="str">
        <f>'Cub Awards'!B27</f>
        <v>k</v>
      </c>
      <c r="T24" s="364" t="str">
        <f>'Cub Awards'!C27</f>
        <v>Participate in outdoor sporting event</v>
      </c>
      <c r="U24" s="364"/>
      <c r="V24" s="226" t="str">
        <f>IF('Cub Awards'!L27&lt;&gt;"", 'Cub Awards'!L27, "")</f>
        <v/>
      </c>
      <c r="W24" s="230"/>
      <c r="X24" s="227" t="str">
        <f>NOVA!B12</f>
        <v>3c</v>
      </c>
      <c r="Y24" s="227" t="str">
        <f>NOVA!C12</f>
        <v>Discuss findings with counselor</v>
      </c>
      <c r="Z24" s="227"/>
      <c r="AA24" s="227" t="str">
        <f>IF(NOVA!L12&lt;&gt;"", NOVA!L12, "")</f>
        <v/>
      </c>
      <c r="AB24" s="230"/>
      <c r="AC24" s="238" t="str">
        <f>NOVA!B71</f>
        <v>4e1</v>
      </c>
      <c r="AD24" s="227" t="str">
        <f>NOVA!C71</f>
        <v>Make and place a bird feeder</v>
      </c>
      <c r="AE24" s="227"/>
      <c r="AF24" s="227" t="str">
        <f>IF(NOVA!L71&lt;&gt;"", NOVA!L71, "")</f>
        <v/>
      </c>
      <c r="AG24" s="230"/>
      <c r="AH24" s="227">
        <f>NOVA!B136</f>
        <v>2</v>
      </c>
      <c r="AI24" s="227" t="str">
        <f>NOVA!C136</f>
        <v>Complete an elective listed in comment</v>
      </c>
      <c r="AJ24" s="227"/>
      <c r="AK24" s="227" t="str">
        <f>IF(NOVA!L136&lt;&gt;"", NOVA!L136, "")</f>
        <v/>
      </c>
    </row>
    <row r="25" spans="1:37" ht="12.75" customHeight="1">
      <c r="A25" s="133" t="str">
        <f>Electives!B74</f>
        <v>Digging in the Past</v>
      </c>
      <c r="B25" s="31" t="str">
        <f>IF(Electives!L80&gt;0,Electives!L80," ")</f>
        <v/>
      </c>
      <c r="D25" s="377"/>
      <c r="E25" s="31">
        <f>Achievements!$B29</f>
        <v>4</v>
      </c>
      <c r="F25" s="179" t="str">
        <f>Achievements!$C29</f>
        <v>Read a story about religious freedom</v>
      </c>
      <c r="G25" s="32" t="str">
        <f>IF(Achievements!L29&lt;&gt;"","A","")</f>
        <v/>
      </c>
      <c r="I25" s="378"/>
      <c r="J25" s="178" t="str">
        <f>Electives!B30</f>
        <v>1d</v>
      </c>
      <c r="K25" s="36" t="str">
        <f>Electives!C30</f>
        <v>Make a rekenrek with two rows</v>
      </c>
      <c r="L25" s="31" t="str">
        <f>IF(Electives!L30&lt;&gt;"","E","")</f>
        <v/>
      </c>
      <c r="N25" s="371"/>
      <c r="O25" s="178">
        <f>Electives!B99</f>
        <v>2</v>
      </c>
      <c r="P25" s="36" t="str">
        <f>Electives!C99</f>
        <v>Learn about what grows in your area</v>
      </c>
      <c r="Q25" s="31" t="str">
        <f>IF(Electives!L99&lt;&gt;"","E","")</f>
        <v/>
      </c>
      <c r="R25" s="230"/>
      <c r="S25" s="226" t="str">
        <f>'Cub Awards'!B28</f>
        <v>l</v>
      </c>
      <c r="T25" s="364" t="str">
        <f>'Cub Awards'!C28</f>
        <v>Participate in outdoor worship service</v>
      </c>
      <c r="U25" s="364"/>
      <c r="V25" s="226" t="str">
        <f>IF('Cub Awards'!L28&lt;&gt;"", 'Cub Awards'!L28, "")</f>
        <v/>
      </c>
      <c r="W25" s="230"/>
      <c r="X25" s="227">
        <f>NOVA!B13</f>
        <v>4</v>
      </c>
      <c r="Y25" s="227" t="str">
        <f>NOVA!C13</f>
        <v>Visit a place where science is done</v>
      </c>
      <c r="Z25" s="227"/>
      <c r="AA25" s="227" t="str">
        <f>IF(NOVA!L13&lt;&gt;"", NOVA!L13, "")</f>
        <v/>
      </c>
      <c r="AB25" s="230"/>
      <c r="AC25" s="227" t="str">
        <f>NOVA!B72</f>
        <v>4e2</v>
      </c>
      <c r="AD25" s="227" t="str">
        <f>NOVA!C72</f>
        <v>Fill feeder with birdseed</v>
      </c>
      <c r="AE25" s="227"/>
      <c r="AF25" s="227" t="str">
        <f>IF(NOVA!L72&lt;&gt;"", NOVA!L72, "")</f>
        <v/>
      </c>
      <c r="AG25" s="230"/>
      <c r="AH25" s="227" t="str">
        <f>NOVA!B137</f>
        <v>3a1</v>
      </c>
      <c r="AI25" s="227" t="str">
        <f>NOVA!C137</f>
        <v>Make a list of the three kinds of levers</v>
      </c>
      <c r="AJ25" s="227"/>
      <c r="AK25" s="227" t="str">
        <f>IF(NOVA!L137&lt;&gt;"", NOVA!L137, "")</f>
        <v/>
      </c>
    </row>
    <row r="26" spans="1:37" ht="12.75" customHeight="1">
      <c r="A26" s="133" t="str">
        <f>Electives!B81</f>
        <v>Finding Your Way</v>
      </c>
      <c r="B26" s="31" t="str">
        <f>IF(Electives!L88&gt;0,Electives!L88," ")</f>
        <v xml:space="preserve"> </v>
      </c>
      <c r="D26" s="377"/>
      <c r="E26" s="31">
        <f>Achievements!$B30</f>
        <v>5</v>
      </c>
      <c r="F26" s="179" t="str">
        <f>Achievements!$C30</f>
        <v>Learn a song of grace</v>
      </c>
      <c r="G26" s="32" t="str">
        <f>IF(Achievements!L30&lt;&gt;"","A","")</f>
        <v/>
      </c>
      <c r="I26" s="378"/>
      <c r="J26" s="178" t="str">
        <f>Electives!B31</f>
        <v>1e</v>
      </c>
      <c r="K26" s="36" t="str">
        <f>Electives!C31</f>
        <v xml:space="preserve">Make a rain gauge </v>
      </c>
      <c r="L26" s="31" t="str">
        <f>IF(Electives!L31&lt;&gt;"","E","")</f>
        <v/>
      </c>
      <c r="N26" s="371"/>
      <c r="O26" s="178">
        <f>Electives!B100</f>
        <v>3</v>
      </c>
      <c r="P26" s="36" t="str">
        <f>Electives!C100</f>
        <v>Visit a botanical garden</v>
      </c>
      <c r="Q26" s="31" t="str">
        <f>IF(Electives!L100&lt;&gt;"","E","")</f>
        <v/>
      </c>
      <c r="R26" s="231"/>
      <c r="S26" s="226" t="str">
        <f>'Cub Awards'!B29</f>
        <v>m</v>
      </c>
      <c r="T26" s="364" t="str">
        <f>'Cub Awards'!C29</f>
        <v>Explore park</v>
      </c>
      <c r="U26" s="364"/>
      <c r="V26" s="226" t="str">
        <f>IF('Cub Awards'!L29&lt;&gt;"", 'Cub Awards'!L29, "")</f>
        <v/>
      </c>
      <c r="W26" s="231"/>
      <c r="X26" s="227" t="str">
        <f>NOVA!B14</f>
        <v>4a</v>
      </c>
      <c r="Y26" s="227" t="str">
        <f>NOVA!C14</f>
        <v>Talk to someone in charge about science</v>
      </c>
      <c r="Z26" s="227"/>
      <c r="AA26" s="227" t="str">
        <f>IF(NOVA!L14&lt;&gt;"", NOVA!L14, "")</f>
        <v/>
      </c>
      <c r="AB26" s="231"/>
      <c r="AC26" s="227" t="str">
        <f>NOVA!B73</f>
        <v>4e3</v>
      </c>
      <c r="AD26" s="227" t="str">
        <f>NOVA!C73</f>
        <v>Provide a water source</v>
      </c>
      <c r="AE26" s="227"/>
      <c r="AF26" s="227" t="str">
        <f>IF(NOVA!L73&lt;&gt;"", NOVA!L73, "")</f>
        <v/>
      </c>
      <c r="AG26" s="231"/>
      <c r="AH26" s="227" t="str">
        <f>NOVA!B138</f>
        <v>3a2</v>
      </c>
      <c r="AI26" s="227" t="str">
        <f>NOVA!C138</f>
        <v>Show how each lever work</v>
      </c>
      <c r="AJ26" s="227"/>
      <c r="AK26" s="227" t="str">
        <f>IF(NOVA!L138&lt;&gt;"", NOVA!L138, "")</f>
        <v/>
      </c>
    </row>
    <row r="27" spans="1:37" ht="13.2" customHeight="1">
      <c r="A27" s="133" t="str">
        <f>Electives!B89</f>
        <v>Germs Alive!</v>
      </c>
      <c r="B27" s="31" t="str">
        <f>IF(Electives!L96&gt;0,Electives!L96," ")</f>
        <v xml:space="preserve"> </v>
      </c>
      <c r="D27" s="377"/>
      <c r="E27" s="31">
        <f>Achievements!$B31</f>
        <v>6</v>
      </c>
      <c r="F27" s="179" t="str">
        <f>Achievements!$C31</f>
        <v>Visit a religious monument</v>
      </c>
      <c r="G27" s="32" t="str">
        <f>IF(Achievements!L31&lt;&gt;"","A","")</f>
        <v/>
      </c>
      <c r="I27" s="378"/>
      <c r="J27" s="178" t="str">
        <f>Electives!B33</f>
        <v>2a</v>
      </c>
      <c r="K27" s="36" t="str">
        <f>Electives!C33</f>
        <v>Identify 3 shapes in nature</v>
      </c>
      <c r="L27" s="31" t="str">
        <f>IF(Electives!L33&lt;&gt;"","E","")</f>
        <v/>
      </c>
      <c r="N27" s="371"/>
      <c r="O27" s="178" t="str">
        <f>Electives!B101</f>
        <v>4a</v>
      </c>
      <c r="P27" s="36" t="str">
        <f>Electives!C101</f>
        <v>Make a terrarium</v>
      </c>
      <c r="Q27" s="31" t="str">
        <f>IF(Electives!L101&lt;&gt;"","E","")</f>
        <v/>
      </c>
      <c r="R27" s="228"/>
      <c r="S27" s="226" t="str">
        <f>'Cub Awards'!B30</f>
        <v>n</v>
      </c>
      <c r="T27" s="364" t="str">
        <f>'Cub Awards'!C30</f>
        <v>Invent and play outside game</v>
      </c>
      <c r="U27" s="364"/>
      <c r="V27" s="226" t="str">
        <f>IF('Cub Awards'!L30&lt;&gt;"", 'Cub Awards'!L30, "")</f>
        <v/>
      </c>
      <c r="W27" s="228"/>
      <c r="X27" s="227" t="str">
        <f>NOVA!B15</f>
        <v>4b</v>
      </c>
      <c r="Y27" s="227" t="str">
        <f>NOVA!C15</f>
        <v>Discuss science done/used/explained</v>
      </c>
      <c r="Z27" s="227"/>
      <c r="AA27" s="227" t="str">
        <f>IF(NOVA!L15&lt;&gt;"", NOVA!L15, "")</f>
        <v/>
      </c>
      <c r="AB27" s="228"/>
      <c r="AC27" s="227" t="str">
        <f>NOVA!B74</f>
        <v>4e4</v>
      </c>
      <c r="AD27" s="227" t="str">
        <f>NOVA!C74</f>
        <v>Watch and record feeder for 2 weeks</v>
      </c>
      <c r="AE27" s="227"/>
      <c r="AF27" s="227" t="str">
        <f>IF(NOVA!L74&lt;&gt;"", NOVA!L74, "")</f>
        <v/>
      </c>
      <c r="AG27" s="228"/>
      <c r="AH27" s="227" t="str">
        <f>NOVA!B139</f>
        <v>3a3</v>
      </c>
      <c r="AI27" s="227" t="str">
        <f>NOVA!C139</f>
        <v>Show how the lever moves something</v>
      </c>
      <c r="AJ27" s="227"/>
      <c r="AK27" s="227" t="str">
        <f>IF(NOVA!L139&lt;&gt;"", NOVA!L139, "")</f>
        <v/>
      </c>
    </row>
    <row r="28" spans="1:37" ht="13.2" customHeight="1">
      <c r="A28" s="133" t="str">
        <f>Electives!B97</f>
        <v>Grow Something</v>
      </c>
      <c r="B28" s="31" t="str">
        <f>IF(Electives!L104&gt;0,Electives!L104," ")</f>
        <v/>
      </c>
      <c r="D28" s="180" t="str">
        <f>Achievements!$B33</f>
        <v>Howling at the Moon</v>
      </c>
      <c r="E28" s="180"/>
      <c r="F28" s="180"/>
      <c r="G28" s="180"/>
      <c r="I28" s="378"/>
      <c r="J28" s="178" t="str">
        <f>Electives!B34</f>
        <v>2b</v>
      </c>
      <c r="K28" s="36" t="str">
        <f>Electives!C34</f>
        <v>Identify 2 shapes in bridges</v>
      </c>
      <c r="L28" s="31" t="str">
        <f>IF(Electives!L34&lt;&gt;"","E","")</f>
        <v/>
      </c>
      <c r="N28" s="371"/>
      <c r="O28" s="178" t="str">
        <f>Electives!B102</f>
        <v>4b</v>
      </c>
      <c r="P28" s="36" t="str">
        <f>Electives!C102</f>
        <v>Grow a garden with a seed tray</v>
      </c>
      <c r="Q28" s="31" t="str">
        <f>IF(Electives!L102&lt;&gt;"","E","")</f>
        <v/>
      </c>
      <c r="R28" s="230"/>
      <c r="S28" s="229"/>
      <c r="T28" s="324" t="str">
        <f>'Cub Awards'!C32</f>
        <v>World Conservation Award</v>
      </c>
      <c r="U28" s="324"/>
      <c r="V28" s="229"/>
      <c r="W28" s="230"/>
      <c r="X28" s="227">
        <f>NOVA!B16</f>
        <v>5</v>
      </c>
      <c r="Y28" s="227" t="str">
        <f>NOVA!C16</f>
        <v>Discuss how science affects daily life</v>
      </c>
      <c r="Z28" s="227"/>
      <c r="AA28" s="227" t="str">
        <f>IF(NOVA!L16&lt;&gt;"", NOVA!L16, "")</f>
        <v/>
      </c>
      <c r="AB28" s="230"/>
      <c r="AC28" s="227" t="str">
        <f>NOVA!B75</f>
        <v>4e5</v>
      </c>
      <c r="AD28" s="227" t="str">
        <f>NOVA!C75</f>
        <v>Identify visitors</v>
      </c>
      <c r="AE28" s="227"/>
      <c r="AF28" s="227" t="str">
        <f>IF(NOVA!L75&lt;&gt;"", NOVA!L75, "")</f>
        <v/>
      </c>
      <c r="AG28" s="230"/>
      <c r="AH28" s="227" t="str">
        <f>NOVA!B140</f>
        <v>3a4</v>
      </c>
      <c r="AI28" s="227" t="str">
        <f>NOVA!C140</f>
        <v>Show the class of each lever</v>
      </c>
      <c r="AJ28" s="227"/>
      <c r="AK28" s="227" t="str">
        <f>IF(NOVA!L140&lt;&gt;"", NOVA!L140, "")</f>
        <v/>
      </c>
    </row>
    <row r="29" spans="1:37" ht="12.75" customHeight="1">
      <c r="A29" s="133" t="str">
        <f>Electives!B105</f>
        <v>Hometown Heroes</v>
      </c>
      <c r="B29" s="31" t="str">
        <f>IF(Electives!L112&gt;0,Electives!L112," ")</f>
        <v/>
      </c>
      <c r="D29" s="373" t="str">
        <f>Achievements!E33</f>
        <v>(do all)</v>
      </c>
      <c r="E29" s="32">
        <f>Achievements!$B34</f>
        <v>1</v>
      </c>
      <c r="F29" s="33" t="str">
        <f>Achievements!$C34</f>
        <v>Communicate in two ways</v>
      </c>
      <c r="G29" s="32" t="str">
        <f>IF(Achievements!L34&lt;&gt;"","A","")</f>
        <v/>
      </c>
      <c r="I29" s="378"/>
      <c r="J29" s="178" t="str">
        <f>Electives!B35</f>
        <v>2c</v>
      </c>
      <c r="K29" s="36" t="str">
        <f>Electives!C35</f>
        <v>Choose a shape and record where you see it</v>
      </c>
      <c r="L29" s="31" t="str">
        <f>IF(Electives!L35&lt;&gt;"","E","")</f>
        <v/>
      </c>
      <c r="N29" s="372"/>
      <c r="O29" s="178" t="str">
        <f>Electives!B103</f>
        <v>4c</v>
      </c>
      <c r="P29" s="36" t="str">
        <f>Electives!C103</f>
        <v>Grow a sweep potato in water</v>
      </c>
      <c r="Q29" s="31" t="str">
        <f>IF(Electives!L103&lt;&gt;"","E","")</f>
        <v/>
      </c>
      <c r="R29" s="224"/>
      <c r="S29" s="226">
        <f>'Cub Awards'!B33</f>
        <v>1</v>
      </c>
      <c r="T29" s="364" t="str">
        <f>'Cub Awards'!C33</f>
        <v>Complete Paws on the Path</v>
      </c>
      <c r="U29" s="364"/>
      <c r="V29" s="226" t="str">
        <f>IF('Cub Awards'!L33&lt;&gt;"", 'Cub Awards'!L33,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IF(NOVA!L76&lt;&gt;"", NOVA!L76, "")</f>
        <v/>
      </c>
      <c r="AG29" s="224"/>
      <c r="AH29" s="227" t="str">
        <f>NOVA!B141</f>
        <v>3a5</v>
      </c>
      <c r="AI29" s="227" t="str">
        <f>NOVA!C141</f>
        <v>Show why we use levers</v>
      </c>
      <c r="AJ29" s="227"/>
      <c r="AK29" s="227" t="str">
        <f>IF(NOVA!L141&lt;&gt;"", NOVA!L141, "")</f>
        <v/>
      </c>
    </row>
    <row r="30" spans="1:37" ht="12.75" customHeight="1">
      <c r="A30" s="133" t="str">
        <f>Electives!B113</f>
        <v>Motor Away</v>
      </c>
      <c r="B30" s="31" t="str">
        <f>IF(Electives!L118&gt;0,Electives!L118," ")</f>
        <v xml:space="preserve"> </v>
      </c>
      <c r="D30" s="374"/>
      <c r="E30" s="31">
        <f>Achievements!$B35</f>
        <v>2</v>
      </c>
      <c r="F30" s="179" t="str">
        <f>Achievements!$C35</f>
        <v>Create an original skit</v>
      </c>
      <c r="G30" s="32" t="str">
        <f>IF(Achievements!L35&lt;&gt;"","A","")</f>
        <v/>
      </c>
      <c r="I30" s="378"/>
      <c r="J30" s="178" t="str">
        <f>Electives!B37</f>
        <v>3a</v>
      </c>
      <c r="K30" s="36" t="str">
        <f>Electives!C37</f>
        <v>Count the number of colors in a package</v>
      </c>
      <c r="L30" s="31" t="str">
        <f>IF(Electives!L37&lt;&gt;"","E","")</f>
        <v/>
      </c>
      <c r="O30" s="174" t="str">
        <f>Electives!B105</f>
        <v>Hometown Heroes</v>
      </c>
      <c r="P30" s="29"/>
      <c r="R30" s="224"/>
      <c r="S30" s="226">
        <f>'Cub Awards'!B34</f>
        <v>2</v>
      </c>
      <c r="T30" s="364" t="str">
        <f>'Cub Awards'!C34</f>
        <v>Complete Grow Something</v>
      </c>
      <c r="U30" s="364"/>
      <c r="V30" s="226" t="str">
        <f>IF('Cub Awards'!L34&lt;&gt;"", 'Cub Awards'!L34, "")</f>
        <v/>
      </c>
      <c r="W30" s="224"/>
      <c r="X30" s="227" t="str">
        <f>NOVA!B19</f>
        <v>1a</v>
      </c>
      <c r="Y30" s="227" t="str">
        <f>NOVA!C19</f>
        <v>Read or watch 1 hour of Earth science content</v>
      </c>
      <c r="Z30" s="227"/>
      <c r="AA30" s="227" t="str">
        <f>IF(NOVA!L19&lt;&gt;"", NOVA!L19, "")</f>
        <v/>
      </c>
      <c r="AB30" s="224"/>
      <c r="AC30" s="227" t="str">
        <f>NOVA!B77</f>
        <v>4f</v>
      </c>
      <c r="AD30" s="227" t="str">
        <f>NOVA!C77</f>
        <v>Earn Outdoor Ethics or Conservation awards</v>
      </c>
      <c r="AE30" s="227"/>
      <c r="AF30" s="227" t="str">
        <f>IF(NOVA!L77&lt;&gt;"", NOVA!L77, "")</f>
        <v/>
      </c>
      <c r="AG30" s="224"/>
      <c r="AH30" s="227" t="str">
        <f>NOVA!B142</f>
        <v>3b</v>
      </c>
      <c r="AI30" s="227" t="str">
        <f>NOVA!C142</f>
        <v>Design ONE of the following</v>
      </c>
      <c r="AJ30" s="227"/>
      <c r="AK30" s="227" t="str">
        <f>IF(NOVA!L142&lt;&gt;"", NOVA!L142, "")</f>
        <v/>
      </c>
    </row>
    <row r="31" spans="1:37">
      <c r="A31" s="133" t="str">
        <f>Electives!B119</f>
        <v>Paws of Skill</v>
      </c>
      <c r="B31" s="31" t="str">
        <f>IF(Electives!L127&gt;0,Electives!L127," ")</f>
        <v xml:space="preserve"> </v>
      </c>
      <c r="D31" s="374"/>
      <c r="E31" s="31">
        <f>Achievements!$B36</f>
        <v>3</v>
      </c>
      <c r="F31" s="179" t="str">
        <f>Achievements!$C36</f>
        <v>Present a campfire program</v>
      </c>
      <c r="G31" s="32" t="str">
        <f>IF(Achievements!L36&lt;&gt;"","A","")</f>
        <v/>
      </c>
      <c r="I31" s="378"/>
      <c r="J31" s="178" t="str">
        <f>Electives!B38</f>
        <v>3ai</v>
      </c>
      <c r="K31" s="36" t="str">
        <f>Electives!C38</f>
        <v>Draw graph of the number of colors</v>
      </c>
      <c r="L31" s="31" t="str">
        <f>IF(Electives!L38&lt;&gt;"","E","")</f>
        <v/>
      </c>
      <c r="N31" s="366" t="str">
        <f>Electives!E105</f>
        <v>(do 1-3 and one of 4)</v>
      </c>
      <c r="O31" s="178">
        <f>Electives!B106</f>
        <v>1</v>
      </c>
      <c r="P31" s="36" t="str">
        <f>Electives!C106</f>
        <v>Talk about being a hero</v>
      </c>
      <c r="Q31" s="31" t="str">
        <f>IF(Electives!L106&lt;&gt;"","E","")</f>
        <v/>
      </c>
      <c r="R31" s="230"/>
      <c r="S31" s="226">
        <f>'Cub Awards'!B35</f>
        <v>3</v>
      </c>
      <c r="T31" s="364" t="str">
        <f>'Cub Awards'!C35</f>
        <v>Complete Spirit of the Water 1 &amp; 2</v>
      </c>
      <c r="U31" s="364"/>
      <c r="V31" s="226" t="str">
        <f>IF('Cub Awards'!L35&lt;&gt;"", 'Cub Awards'!L35, "")</f>
        <v/>
      </c>
      <c r="W31" s="230"/>
      <c r="X31" s="227" t="str">
        <f>NOVA!B20</f>
        <v>1b</v>
      </c>
      <c r="Y31" s="227" t="str">
        <f>NOVA!C20</f>
        <v>List at least two questions or ideas</v>
      </c>
      <c r="Z31" s="227"/>
      <c r="AA31" s="227" t="str">
        <f>IF(NOVA!L20&lt;&gt;"", NOVA!L20, "")</f>
        <v/>
      </c>
      <c r="AB31" s="230"/>
      <c r="AC31" s="227">
        <f>NOVA!B78</f>
        <v>5</v>
      </c>
      <c r="AD31" s="227" t="str">
        <f>NOVA!C78</f>
        <v>Visit a place to observe wildlife</v>
      </c>
      <c r="AE31" s="227"/>
      <c r="AF31" s="227" t="str">
        <f>IF(NOVA!L78&lt;&gt;"", NOVA!L78, "")</f>
        <v/>
      </c>
      <c r="AG31" s="230"/>
      <c r="AH31" s="227" t="str">
        <f>NOVA!B143</f>
        <v>3b1</v>
      </c>
      <c r="AI31" s="227" t="str">
        <f>NOVA!C143</f>
        <v>A playground fixture using a lever</v>
      </c>
      <c r="AJ31" s="227"/>
      <c r="AK31" s="227" t="str">
        <f>IF(NOVA!L143&lt;&gt;"", NOVA!L143, "")</f>
        <v/>
      </c>
    </row>
    <row r="32" spans="1:37">
      <c r="A32" s="134" t="str">
        <f>Electives!B128</f>
        <v>Spirit of the Water</v>
      </c>
      <c r="B32" s="31" t="str">
        <f>IF(Electives!L134&gt;0,Electives!L134," ")</f>
        <v xml:space="preserve"> </v>
      </c>
      <c r="D32" s="375"/>
      <c r="E32" s="31">
        <f>Achievements!$B37</f>
        <v>4</v>
      </c>
      <c r="F32" s="179" t="str">
        <f>Achievements!$C37</f>
        <v>Perform your campfire program</v>
      </c>
      <c r="G32" s="32" t="str">
        <f>IF(Achievements!L37&lt;&gt;"","A","")</f>
        <v/>
      </c>
      <c r="I32" s="378"/>
      <c r="J32" s="178" t="str">
        <f>Electives!B39</f>
        <v>3aii</v>
      </c>
      <c r="K32" s="36" t="str">
        <f>Electives!C39</f>
        <v>Determine most common color</v>
      </c>
      <c r="L32" s="31" t="str">
        <f>IF(Electives!L39&lt;&gt;"","E","")</f>
        <v/>
      </c>
      <c r="N32" s="371"/>
      <c r="O32" s="178">
        <f>Electives!B107</f>
        <v>2</v>
      </c>
      <c r="P32" s="36" t="str">
        <f>Electives!C107</f>
        <v>Visit an agency where you find heroes</v>
      </c>
      <c r="Q32" s="31" t="str">
        <f>IF(Electives!L107&lt;&gt;"","E","")</f>
        <v/>
      </c>
      <c r="R32" s="230"/>
      <c r="S32" s="226">
        <f>'Cub Awards'!B36</f>
        <v>4</v>
      </c>
      <c r="T32" s="364" t="str">
        <f>'Cub Awards'!C36</f>
        <v>Participate in conservation project</v>
      </c>
      <c r="U32" s="364"/>
      <c r="V32" s="226" t="str">
        <f>IF('Cub Awards'!L36&lt;&gt;"", 'Cub Awards'!L36, "")</f>
        <v/>
      </c>
      <c r="W32" s="230"/>
      <c r="X32" s="227" t="str">
        <f>NOVA!B21</f>
        <v>1c</v>
      </c>
      <c r="Y32" s="227" t="str">
        <f>NOVA!C21</f>
        <v>Discuss two with your counselor</v>
      </c>
      <c r="Z32" s="227"/>
      <c r="AA32" s="227" t="str">
        <f>IF(NOVA!L21&lt;&gt;"", NOVA!L21, "")</f>
        <v/>
      </c>
      <c r="AB32" s="230"/>
      <c r="AC32" s="227" t="str">
        <f>NOVA!B79</f>
        <v>5a1</v>
      </c>
      <c r="AD32" s="227" t="str">
        <f>NOVA!C79</f>
        <v>Talk about different species living there</v>
      </c>
      <c r="AE32" s="227"/>
      <c r="AF32" s="227" t="str">
        <f>IF(NOVA!L79&lt;&gt;"", NOVA!L79, "")</f>
        <v/>
      </c>
      <c r="AG32" s="230"/>
      <c r="AH32" s="227" t="str">
        <f>NOVA!B144</f>
        <v>3b2</v>
      </c>
      <c r="AI32" s="227" t="str">
        <f>NOVA!C144</f>
        <v>A game / sport using a lever</v>
      </c>
      <c r="AJ32" s="227"/>
      <c r="AK32" s="227" t="str">
        <f>IF(NOVA!L144&lt;&gt;"", NOVA!L144, "")</f>
        <v/>
      </c>
    </row>
    <row r="33" spans="1:37" ht="13.2" customHeight="1">
      <c r="D33" s="28" t="str">
        <f>Achievements!$B39</f>
        <v>Paws on the Path</v>
      </c>
      <c r="E33" s="28"/>
      <c r="F33" s="28"/>
      <c r="G33" s="28"/>
      <c r="I33" s="378"/>
      <c r="J33" s="178" t="str">
        <f>Electives!B40</f>
        <v>3aiii</v>
      </c>
      <c r="K33" s="36" t="str">
        <f>Electives!C40</f>
        <v>Compare your results</v>
      </c>
      <c r="L33" s="31" t="str">
        <f>IF(Electives!L40&lt;&gt;"","E","")</f>
        <v/>
      </c>
      <c r="N33" s="371"/>
      <c r="O33" s="178">
        <f>Electives!B108</f>
        <v>3</v>
      </c>
      <c r="P33" s="36" t="str">
        <f>Electives!C108</f>
        <v>Interview a hero</v>
      </c>
      <c r="Q33" s="31" t="str">
        <f>IF(Electives!L108&lt;&gt;"","E","")</f>
        <v/>
      </c>
      <c r="R33" s="230"/>
      <c r="W33" s="230"/>
      <c r="X33" s="227">
        <f>NOVA!B22</f>
        <v>2</v>
      </c>
      <c r="Y33" s="227" t="str">
        <f>NOVA!C22</f>
        <v>Complete an elective listed in comment</v>
      </c>
      <c r="Z33" s="227"/>
      <c r="AA33" s="227" t="str">
        <f>IF(NOVA!L22&lt;&gt;"", NOVA!L22, "")</f>
        <v/>
      </c>
      <c r="AB33" s="230"/>
      <c r="AC33" s="227" t="str">
        <f>NOVA!B80</f>
        <v>5a2</v>
      </c>
      <c r="AD33" s="227" t="str">
        <f>NOVA!C80</f>
        <v>Ask expert about what they studied</v>
      </c>
      <c r="AE33" s="227"/>
      <c r="AF33" s="227" t="str">
        <f>IF(NOVA!L80&lt;&gt;"", NOVA!L80, "")</f>
        <v/>
      </c>
      <c r="AG33" s="230"/>
      <c r="AH33" s="227" t="str">
        <f>NOVA!B145</f>
        <v>3b3</v>
      </c>
      <c r="AI33" s="227" t="str">
        <f>NOVA!C145</f>
        <v>An invention using a lever</v>
      </c>
      <c r="AJ33" s="227"/>
      <c r="AK33" s="227" t="str">
        <f>IF(NOVA!L145&lt;&gt;"", NOVA!L145, "")</f>
        <v/>
      </c>
    </row>
    <row r="34" spans="1:37" ht="12.75" customHeight="1">
      <c r="D34" s="373" t="str">
        <f>Achievements!E39</f>
        <v>(do 1-5)</v>
      </c>
      <c r="E34" s="31">
        <f>Achievements!$B40</f>
        <v>1</v>
      </c>
      <c r="F34" s="179" t="str">
        <f>Achievements!$C40</f>
        <v>Prepare for a hike</v>
      </c>
      <c r="G34" s="31" t="str">
        <f>IF(Achievements!L40&lt;&gt;"","A","")</f>
        <v/>
      </c>
      <c r="I34" s="378"/>
      <c r="J34" s="178" t="str">
        <f>Electives!B41</f>
        <v>3aiv</v>
      </c>
      <c r="K34" s="36" t="str">
        <f>Electives!C41</f>
        <v>Predict the colors in a different package</v>
      </c>
      <c r="L34" s="31" t="str">
        <f>IF(Electives!L41&lt;&gt;"","E","")</f>
        <v/>
      </c>
      <c r="N34" s="371"/>
      <c r="O34" s="178" t="str">
        <f>Electives!B109</f>
        <v>4a</v>
      </c>
      <c r="P34" s="36" t="str">
        <f>Electives!C109</f>
        <v>Honor a serviceperson with a care package</v>
      </c>
      <c r="Q34" s="31" t="str">
        <f>IF(Electives!L109&lt;&gt;"","E","")</f>
        <v/>
      </c>
      <c r="R34" s="224"/>
      <c r="W34" s="224"/>
      <c r="X34" s="227">
        <f>NOVA!B23</f>
        <v>3</v>
      </c>
      <c r="Y34" s="227" t="str">
        <f>NOVA!C23</f>
        <v>Investigate All of A, B, C, OR D</v>
      </c>
      <c r="Z34" s="227"/>
      <c r="AA34" s="227" t="str">
        <f>IF(NOVA!L23&lt;&gt;"", NOVA!L23, "")</f>
        <v/>
      </c>
      <c r="AB34" s="224"/>
      <c r="AC34" s="227" t="str">
        <f>NOVA!B81</f>
        <v>5b</v>
      </c>
      <c r="AD34" s="227" t="str">
        <f>NOVA!C81</f>
        <v>Discuss with counselor your visit</v>
      </c>
      <c r="AE34" s="227"/>
      <c r="AF34" s="227" t="str">
        <f>IF(NOVA!L81&lt;&gt;"", NOVA!L81, "")</f>
        <v/>
      </c>
      <c r="AG34" s="224"/>
      <c r="AH34" s="227" t="str">
        <f>NOVA!B146</f>
        <v>3c</v>
      </c>
      <c r="AI34" s="227" t="str">
        <f>NOVA!C146</f>
        <v>Discuss findings with counselor</v>
      </c>
      <c r="AJ34" s="227"/>
      <c r="AK34" s="227" t="str">
        <f>IF(NOVA!L146&lt;&gt;"", NOVA!L146, "")</f>
        <v/>
      </c>
    </row>
    <row r="35" spans="1:37" ht="13.2" customHeight="1">
      <c r="A35" s="105" t="s">
        <v>103</v>
      </c>
      <c r="B35" s="106"/>
      <c r="D35" s="374"/>
      <c r="E35" s="31">
        <f>Achievements!$B41</f>
        <v>2</v>
      </c>
      <c r="F35" s="179" t="str">
        <f>Achievements!$C41</f>
        <v>Tell what the buddy system is</v>
      </c>
      <c r="G35" s="31" t="str">
        <f>IF(Achievements!L41&lt;&gt;"","A","")</f>
        <v/>
      </c>
      <c r="I35" s="378"/>
      <c r="J35" s="178" t="str">
        <f>Electives!B42</f>
        <v>3av</v>
      </c>
      <c r="K35" s="36" t="str">
        <f>Electives!C42</f>
        <v>Decide if your prediction was close</v>
      </c>
      <c r="L35" s="31" t="str">
        <f>IF(Electives!L42&lt;&gt;"","E","")</f>
        <v/>
      </c>
      <c r="N35" s="371"/>
      <c r="O35" s="178" t="str">
        <f>Electives!B110</f>
        <v>4b</v>
      </c>
      <c r="P35" s="36" t="str">
        <f>Electives!C110</f>
        <v>Find out about service animals</v>
      </c>
      <c r="Q35" s="31" t="str">
        <f>IF(Electives!L110&lt;&gt;"","E","")</f>
        <v/>
      </c>
      <c r="R35" s="224"/>
      <c r="W35" s="224"/>
      <c r="X35" s="227" t="str">
        <f>NOVA!B24</f>
        <v>3a1</v>
      </c>
      <c r="Y35" s="227" t="str">
        <f>NOVA!C24</f>
        <v>How are volcanoes are formed</v>
      </c>
      <c r="Z35" s="227"/>
      <c r="AA35" s="227" t="str">
        <f>IF(NOVA!L24&lt;&gt;"", NOVA!L24, "")</f>
        <v/>
      </c>
      <c r="AB35" s="224"/>
      <c r="AC35" s="227" t="str">
        <f>NOVA!B82</f>
        <v>6a</v>
      </c>
      <c r="AD35" s="227" t="str">
        <f>NOVA!C82</f>
        <v>Discuss why wildlife is important</v>
      </c>
      <c r="AE35" s="227"/>
      <c r="AF35" s="227" t="str">
        <f>IF(NOVA!L82&lt;&gt;"", NOVA!L82, "")</f>
        <v/>
      </c>
      <c r="AG35" s="224"/>
      <c r="AH35" s="227" t="str">
        <f>NOVA!B147</f>
        <v>4a</v>
      </c>
      <c r="AI35" s="227" t="str">
        <f>NOVA!C147</f>
        <v>Visit a place that uses levers</v>
      </c>
      <c r="AJ35" s="227"/>
      <c r="AK35" s="227" t="str">
        <f>IF(NOVA!L147&lt;&gt;"", NOVA!L147, "")</f>
        <v/>
      </c>
    </row>
    <row r="36" spans="1:37" ht="12.75" customHeight="1">
      <c r="A36" s="107" t="s">
        <v>104</v>
      </c>
      <c r="B36" s="23"/>
      <c r="D36" s="374"/>
      <c r="E36" s="31">
        <f>Achievements!$B42</f>
        <v>3</v>
      </c>
      <c r="F36" s="179" t="str">
        <f>Achievements!$C42</f>
        <v>Chose appropriate clothing for a hike</v>
      </c>
      <c r="G36" s="31" t="str">
        <f>IF(Achievements!L42&lt;&gt;"","A","")</f>
        <v/>
      </c>
      <c r="I36" s="378"/>
      <c r="J36" s="178" t="str">
        <f>Electives!B43</f>
        <v>3b</v>
      </c>
      <c r="K36" s="36" t="str">
        <f>Electives!C43</f>
        <v>Measure peoples height and count steps</v>
      </c>
      <c r="L36" s="31" t="str">
        <f>IF(Electives!L43&lt;&gt;"","E","")</f>
        <v/>
      </c>
      <c r="N36" s="372"/>
      <c r="O36" s="178" t="str">
        <f>Electives!B111</f>
        <v>4c</v>
      </c>
      <c r="P36" s="36" t="str">
        <f>Electives!C111</f>
        <v>Participate in an event that celebrates heroes</v>
      </c>
      <c r="Q36" s="31" t="str">
        <f>IF(Electives!L111&lt;&gt;"","E","")</f>
        <v/>
      </c>
      <c r="R36" s="230"/>
      <c r="S36" s="365" t="s">
        <v>669</v>
      </c>
      <c r="T36" s="365"/>
      <c r="U36" s="365"/>
      <c r="V36" s="365"/>
      <c r="W36" s="230"/>
      <c r="X36" s="227" t="str">
        <f>NOVA!B25</f>
        <v>3a2</v>
      </c>
      <c r="Y36" s="227" t="str">
        <f>NOVA!C25</f>
        <v>Difference between lava and magma</v>
      </c>
      <c r="Z36" s="227"/>
      <c r="AA36" s="227" t="str">
        <f>IF(NOVA!L25&lt;&gt;"", NOVA!L25, "")</f>
        <v/>
      </c>
      <c r="AB36" s="230"/>
      <c r="AC36" s="227" t="str">
        <f>NOVA!B83</f>
        <v>6b</v>
      </c>
      <c r="AD36" s="227" t="str">
        <f>NOVA!C83</f>
        <v>Discuss why biodiversity is important</v>
      </c>
      <c r="AE36" s="227"/>
      <c r="AF36" s="227" t="str">
        <f>IF(NOVA!L83&lt;&gt;"", NOVA!L83, "")</f>
        <v/>
      </c>
      <c r="AG36" s="230"/>
      <c r="AH36" s="227" t="str">
        <f>NOVA!B148</f>
        <v>4b</v>
      </c>
      <c r="AI36" s="227" t="str">
        <f>NOVA!C148</f>
        <v>Discuss the equipment using levers</v>
      </c>
      <c r="AJ36" s="227"/>
      <c r="AK36" s="227" t="str">
        <f>IF(NOVA!L148&lt;&gt;"", NOVA!L148, "")</f>
        <v/>
      </c>
    </row>
    <row r="37" spans="1:37" ht="12.75" customHeight="1">
      <c r="A37" s="107" t="s">
        <v>114</v>
      </c>
      <c r="B37" s="23"/>
      <c r="D37" s="374"/>
      <c r="E37" s="31">
        <f>Achievements!$B43</f>
        <v>4</v>
      </c>
      <c r="F37" s="179" t="str">
        <f>Achievements!$C43</f>
        <v>Discuss how you show respect for wildlife</v>
      </c>
      <c r="G37" s="31" t="str">
        <f>IF(Achievements!L43&lt;&gt;"","A","")</f>
        <v/>
      </c>
      <c r="I37" s="378"/>
      <c r="J37" s="178" t="str">
        <f>Electives!B44</f>
        <v>3c</v>
      </c>
      <c r="K37" s="36" t="str">
        <f>Electives!C44</f>
        <v>Graph number of shots to make 5 baskets</v>
      </c>
      <c r="L37" s="31" t="str">
        <f>IF(Electives!L44&lt;&gt;"","E","")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IF(NOVA!L26&lt;&gt;"", NOVA!L26, "")</f>
        <v/>
      </c>
      <c r="AB37" s="230"/>
      <c r="AC37" s="227" t="str">
        <f>NOVA!B84</f>
        <v>6c</v>
      </c>
      <c r="AD37" s="227" t="str">
        <f>NOVA!C84</f>
        <v>Discuss problems with invasive species</v>
      </c>
      <c r="AE37" s="227"/>
      <c r="AF37" s="227" t="str">
        <f>IF(NOVA!L84&lt;&gt;"", NOVA!L84, "")</f>
        <v/>
      </c>
      <c r="AG37" s="230"/>
      <c r="AH37" s="227">
        <f>NOVA!B149</f>
        <v>5</v>
      </c>
      <c r="AI37" s="227" t="str">
        <f>NOVA!C149</f>
        <v>Discuss how simple machines affect life</v>
      </c>
      <c r="AJ37" s="227"/>
      <c r="AK37" s="227" t="str">
        <f>IF(NOVA!L149&lt;&gt;"", NOVA!L149, "")</f>
        <v/>
      </c>
    </row>
    <row r="38" spans="1:37">
      <c r="A38" s="107" t="s">
        <v>105</v>
      </c>
      <c r="B38" s="23"/>
      <c r="D38" s="374"/>
      <c r="E38" s="31">
        <f>Achievements!$B44</f>
        <v>5</v>
      </c>
      <c r="F38" s="179" t="str">
        <f>Achievements!$C44</f>
        <v>Go on a 1 mile hike</v>
      </c>
      <c r="G38" s="31" t="str">
        <f>IF(Achievements!L44&lt;&gt;"","A","")</f>
        <v/>
      </c>
      <c r="I38" s="378"/>
      <c r="J38" s="178" t="str">
        <f>Electives!B46</f>
        <v>4a</v>
      </c>
      <c r="K38" s="36" t="str">
        <f>Electives!C46</f>
        <v>Use a secret code</v>
      </c>
      <c r="L38" s="31" t="str">
        <f>IF(Electives!L46&lt;&gt;"","E","")</f>
        <v/>
      </c>
      <c r="N38" s="366" t="str">
        <f>Electives!E113</f>
        <v>(do all)</v>
      </c>
      <c r="O38" s="178" t="str">
        <f>Electives!B114</f>
        <v>1a</v>
      </c>
      <c r="P38" s="36" t="str">
        <f>Electives!C114</f>
        <v>Fly three kinds of paper airplanes</v>
      </c>
      <c r="Q38" s="31" t="str">
        <f>IF(Electives!L114&lt;&gt;"","E","")</f>
        <v/>
      </c>
      <c r="R38" s="230"/>
      <c r="S38" s="22"/>
      <c r="T38" s="239" t="str">
        <f>'Shooting Sports'!C5</f>
        <v>BB Gun: Level 1</v>
      </c>
      <c r="U38" s="22"/>
      <c r="V38" s="22"/>
      <c r="W38" s="230"/>
      <c r="X38" s="227" t="str">
        <f>NOVA!B27</f>
        <v>3a4</v>
      </c>
      <c r="Y38" s="227" t="str">
        <f>NOVA!C27</f>
        <v>Build or draw a volcano model</v>
      </c>
      <c r="Z38" s="227"/>
      <c r="AA38" s="227" t="str">
        <f>IF(NOVA!L27&lt;&gt;"", NOVA!L27,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IF(Achievements!L45&lt;&gt;"","A","")</f>
        <v/>
      </c>
      <c r="I39" s="378"/>
      <c r="J39" s="178" t="str">
        <f>Electives!B47</f>
        <v>4b</v>
      </c>
      <c r="K39" s="36" t="str">
        <f>Electives!C47</f>
        <v>Use the pig pen code</v>
      </c>
      <c r="L39" s="31" t="str">
        <f>IF(Electives!L47&lt;&gt;"","E","")</f>
        <v/>
      </c>
      <c r="N39" s="367"/>
      <c r="O39" s="178" t="str">
        <f>Electives!B115</f>
        <v>1b</v>
      </c>
      <c r="P39" s="36" t="str">
        <f>Electives!C115</f>
        <v>Make a paper airplane catapult</v>
      </c>
      <c r="Q39" s="31" t="str">
        <f>IF(Electives!L115&lt;&gt;"","E","")</f>
        <v/>
      </c>
      <c r="R39" s="230"/>
      <c r="S39" s="160">
        <f>'Shooting Sports'!B6</f>
        <v>1</v>
      </c>
      <c r="T39" s="160" t="str">
        <f>'Shooting Sports'!C6</f>
        <v>Explain what to do if you find gun</v>
      </c>
      <c r="U39" s="160"/>
      <c r="V39" s="160" t="str">
        <f>IF('Shooting Sports'!L6&lt;&gt;"", 'Shooting Sports'!L6, "")</f>
        <v/>
      </c>
      <c r="W39" s="230"/>
      <c r="X39" s="227" t="str">
        <f>NOVA!B28</f>
        <v>3a5</v>
      </c>
      <c r="Y39" s="227" t="str">
        <f>NOVA!C28</f>
        <v>Share model and what you learned</v>
      </c>
      <c r="Z39" s="227"/>
      <c r="AA39" s="227" t="str">
        <f>IF(NOVA!L28&lt;&gt;"", NOVA!L28, "")</f>
        <v/>
      </c>
      <c r="AB39" s="230"/>
      <c r="AC39" s="227" t="str">
        <f>NOVA!B87</f>
        <v>1a</v>
      </c>
      <c r="AD39" s="227" t="str">
        <f>NOVA!C87</f>
        <v>Read or watch 1 hour of space content</v>
      </c>
      <c r="AE39" s="227"/>
      <c r="AF39" s="227" t="str">
        <f>IF(NOVA!L87&lt;&gt;"", NOVA!L87, "")</f>
        <v/>
      </c>
      <c r="AG39" s="230"/>
      <c r="AH39" s="227" t="str">
        <f>NOVA!B152</f>
        <v>1a</v>
      </c>
      <c r="AI39" s="227" t="str">
        <f>NOVA!C152</f>
        <v>Read or watch 1 hour of Math content</v>
      </c>
      <c r="AJ39" s="227"/>
      <c r="AK39" s="227" t="str">
        <f>IF(NOVA!L152&lt;&gt;"", NOVA!L152, "")</f>
        <v/>
      </c>
    </row>
    <row r="40" spans="1:37" ht="13.2" customHeight="1">
      <c r="A40" s="26"/>
      <c r="B40" s="26"/>
      <c r="D40" s="375"/>
      <c r="E40" s="31">
        <f>Achievements!$B46</f>
        <v>7</v>
      </c>
      <c r="F40" s="179" t="str">
        <f>Achievements!$C46</f>
        <v>Draw a map of your area</v>
      </c>
      <c r="G40" s="31" t="str">
        <f>IF(Achievements!L46&lt;&gt;"","A","")</f>
        <v/>
      </c>
      <c r="I40" s="378"/>
      <c r="J40" s="178" t="str">
        <f>Electives!B48</f>
        <v>4c</v>
      </c>
      <c r="K40" s="36" t="str">
        <f>Electives!C48</f>
        <v>Practice using a block cipher</v>
      </c>
      <c r="L40" s="31" t="str">
        <f>IF(Electives!L48&lt;&gt;"","E","")</f>
        <v/>
      </c>
      <c r="N40" s="367"/>
      <c r="O40" s="178">
        <f>Electives!B116</f>
        <v>2</v>
      </c>
      <c r="P40" s="36" t="str">
        <f>Electives!C116</f>
        <v>Sail two different boats</v>
      </c>
      <c r="Q40" s="31" t="str">
        <f>IF(Electives!L116&lt;&gt;"","E","")</f>
        <v/>
      </c>
      <c r="R40" s="230"/>
      <c r="S40" s="160">
        <f>'Shooting Sports'!B7</f>
        <v>2</v>
      </c>
      <c r="T40" s="160" t="str">
        <f>'Shooting Sports'!C7</f>
        <v>Load, fire, secure gun and safety mech.</v>
      </c>
      <c r="U40" s="160"/>
      <c r="V40" s="160" t="str">
        <f>IF('Shooting Sports'!L7&lt;&gt;"", 'Shooting Sports'!L7, "")</f>
        <v/>
      </c>
      <c r="W40" s="230"/>
      <c r="X40" s="227" t="str">
        <f>NOVA!B29</f>
        <v>3b1</v>
      </c>
      <c r="Y40" s="227" t="str">
        <f>NOVA!C29</f>
        <v>Collect 3 to 5 common minerals</v>
      </c>
      <c r="Z40" s="227"/>
      <c r="AA40" s="227" t="str">
        <f>IF(NOVA!L29&lt;&gt;"", NOVA!L29, "")</f>
        <v/>
      </c>
      <c r="AB40" s="230"/>
      <c r="AC40" s="227" t="str">
        <f>NOVA!B88</f>
        <v>1b</v>
      </c>
      <c r="AD40" s="227" t="str">
        <f>NOVA!C88</f>
        <v>List at least two questions or ideas</v>
      </c>
      <c r="AE40" s="227"/>
      <c r="AF40" s="227" t="str">
        <f>IF(NOVA!L88&lt;&gt;"", NOVA!L88, "")</f>
        <v/>
      </c>
      <c r="AG40" s="230"/>
      <c r="AH40" s="227" t="str">
        <f>NOVA!B153</f>
        <v>1b</v>
      </c>
      <c r="AI40" s="227" t="str">
        <f>NOVA!C153</f>
        <v>List at least two questions or ideas</v>
      </c>
      <c r="AJ40" s="227"/>
      <c r="AK40" s="227" t="str">
        <f>IF(NOVA!L153&lt;&gt;"", NOVA!L153,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IF(Electives!L117&lt;&gt;"","E","")</f>
        <v/>
      </c>
      <c r="R41" s="224"/>
      <c r="S41" s="160">
        <f>'Shooting Sports'!B8</f>
        <v>3</v>
      </c>
      <c r="T41" s="160" t="str">
        <f>'Shooting Sports'!C8</f>
        <v>Demonstrate good shooting techniques</v>
      </c>
      <c r="U41" s="160"/>
      <c r="V41" s="160" t="str">
        <f>IF('Shooting Sports'!L8&lt;&gt;"", 'Shooting Sports'!L8, "")</f>
        <v/>
      </c>
      <c r="W41" s="224"/>
      <c r="X41" s="227" t="str">
        <f>NOVA!B30</f>
        <v>3b2</v>
      </c>
      <c r="Y41" s="227" t="str">
        <f>NOVA!C30</f>
        <v>Types of rock these minerals found in</v>
      </c>
      <c r="Z41" s="227"/>
      <c r="AA41" s="227" t="str">
        <f>IF(NOVA!L30&lt;&gt;"", NOVA!L30, "")</f>
        <v/>
      </c>
      <c r="AB41" s="224"/>
      <c r="AC41" s="227" t="str">
        <f>NOVA!B89</f>
        <v>1c</v>
      </c>
      <c r="AD41" s="227" t="str">
        <f>NOVA!C89</f>
        <v>Discuss two with your counselor</v>
      </c>
      <c r="AE41" s="227"/>
      <c r="AF41" s="227" t="str">
        <f>IF(NOVA!L89&lt;&gt;"", NOVA!L89, "")</f>
        <v/>
      </c>
      <c r="AG41" s="224"/>
      <c r="AH41" s="227" t="str">
        <f>NOVA!B154</f>
        <v>1c</v>
      </c>
      <c r="AI41" s="227" t="str">
        <f>NOVA!C154</f>
        <v>Discuss two with your counselor</v>
      </c>
      <c r="AJ41" s="227"/>
      <c r="AK41" s="227" t="str">
        <f>IF(NOVA!L154&lt;&gt;"", NOVA!L154, "")</f>
        <v/>
      </c>
    </row>
    <row r="42" spans="1:37" ht="12.75" customHeight="1">
      <c r="D42" s="373" t="str">
        <f>Achievements!E48</f>
        <v>(do all)</v>
      </c>
      <c r="E42" s="35">
        <f>Achievements!$B49</f>
        <v>1</v>
      </c>
      <c r="F42" s="179" t="str">
        <f>Achievements!$C49</f>
        <v>Play catch</v>
      </c>
      <c r="G42" s="31" t="str">
        <f>IF(Achievements!L49&lt;&gt;"","A","")</f>
        <v/>
      </c>
      <c r="I42" s="366" t="str">
        <f>Electives!E50</f>
        <v>(do 1, 2, one of 3, one of 4)</v>
      </c>
      <c r="J42" s="178">
        <f>Electives!B51</f>
        <v>1</v>
      </c>
      <c r="K42" s="36" t="str">
        <f>Electives!C51</f>
        <v>Collect 10 items</v>
      </c>
      <c r="L42" s="31" t="str">
        <f>IF(Electives!L51&lt;&gt;"","E","")</f>
        <v/>
      </c>
      <c r="O42" s="174" t="str">
        <f>Electives!B119</f>
        <v>Paws of Skill</v>
      </c>
      <c r="P42" s="29"/>
      <c r="R42" s="104"/>
      <c r="S42" s="160">
        <f>'Shooting Sports'!B9</f>
        <v>4</v>
      </c>
      <c r="T42" s="160" t="str">
        <f>'Shooting Sports'!C9</f>
        <v>Show how to put away and store gun</v>
      </c>
      <c r="U42" s="160"/>
      <c r="V42" s="160" t="str">
        <f>IF('Shooting Sports'!L9&lt;&gt;"", 'Shooting Sports'!L9, "")</f>
        <v/>
      </c>
      <c r="W42" s="104"/>
      <c r="X42" s="227" t="str">
        <f>NOVA!B31</f>
        <v>3b3</v>
      </c>
      <c r="Y42" s="227" t="str">
        <f>NOVA!C31</f>
        <v>Explain difference of rock types</v>
      </c>
      <c r="Z42" s="227"/>
      <c r="AA42" s="227" t="str">
        <f>IF(NOVA!L31&lt;&gt;"", NOVA!L31, "")</f>
        <v/>
      </c>
      <c r="AB42" s="104"/>
      <c r="AC42" s="227">
        <f>NOVA!B90</f>
        <v>2</v>
      </c>
      <c r="AD42" s="227" t="str">
        <f>NOVA!C90</f>
        <v>Complete an elective listed in comment</v>
      </c>
      <c r="AE42" s="227"/>
      <c r="AF42" s="227" t="str">
        <f>IF(NOVA!L90&lt;&gt;"", NOVA!L90, "")</f>
        <v/>
      </c>
      <c r="AG42" s="104"/>
      <c r="AH42" s="227">
        <f>NOVA!B155</f>
        <v>2</v>
      </c>
      <c r="AI42" s="227" t="str">
        <f>NOVA!C155</f>
        <v>Complete the Code of the Wolf adventure</v>
      </c>
      <c r="AJ42" s="227"/>
      <c r="AK42" s="227" t="str">
        <f>IF(NOVA!L155&lt;&gt;"", NOVA!L155, "")</f>
        <v/>
      </c>
    </row>
    <row r="43" spans="1:37" ht="12.75" customHeight="1">
      <c r="D43" s="374"/>
      <c r="E43" s="35">
        <f>Achievements!$B50</f>
        <v>2</v>
      </c>
      <c r="F43" s="179" t="str">
        <f>Achievements!$C50</f>
        <v>Practice your balance</v>
      </c>
      <c r="G43" s="31" t="str">
        <f>IF(Achievements!L50&lt;&gt;"","A","")</f>
        <v/>
      </c>
      <c r="I43" s="371"/>
      <c r="J43" s="178">
        <f>Electives!B52</f>
        <v>2</v>
      </c>
      <c r="K43" s="36" t="str">
        <f>Electives!C52</f>
        <v>Share your collection</v>
      </c>
      <c r="L43" s="31" t="str">
        <f>IF(Electives!L52&lt;&gt;"","E","")</f>
        <v/>
      </c>
      <c r="N43" s="366" t="str">
        <f>Electives!E119</f>
        <v>(do 1-4)</v>
      </c>
      <c r="O43" s="178">
        <f>Electives!B120</f>
        <v>1</v>
      </c>
      <c r="P43" s="36" t="str">
        <f>Electives!C120</f>
        <v>Learn about being physically fit</v>
      </c>
      <c r="Q43" s="31" t="str">
        <f>IF(Electives!L120&lt;&gt;"","E","")</f>
        <v/>
      </c>
      <c r="R43" s="228"/>
      <c r="S43" s="3"/>
      <c r="T43" s="239" t="str">
        <f>'Shooting Sports'!C11</f>
        <v>BB Gun: Level 2</v>
      </c>
      <c r="U43" s="3"/>
      <c r="V43" s="3"/>
      <c r="W43" s="228"/>
      <c r="X43" s="227" t="str">
        <f>NOVA!B32</f>
        <v>3b4</v>
      </c>
      <c r="Y43" s="227" t="str">
        <f>NOVA!C32</f>
        <v>Share collection and what you learned</v>
      </c>
      <c r="Z43" s="227"/>
      <c r="AA43" s="227" t="str">
        <f>IF(NOVA!L32&lt;&gt;"", NOVA!L32, "")</f>
        <v/>
      </c>
      <c r="AB43" s="228"/>
      <c r="AC43" s="227">
        <f>NOVA!B91</f>
        <v>3</v>
      </c>
      <c r="AD43" s="227" t="str">
        <f>NOVA!C91</f>
        <v>Do TWO from A-F</v>
      </c>
      <c r="AE43" s="227"/>
      <c r="AF43" s="227" t="str">
        <f>IF(NOVA!L91&lt;&gt;"", NOVA!L91, "")</f>
        <v/>
      </c>
      <c r="AG43" s="228"/>
      <c r="AH43" s="227">
        <f>NOVA!B156</f>
        <v>3</v>
      </c>
      <c r="AI43" s="227" t="str">
        <f>NOVA!C156</f>
        <v>Do TWO of A, B or C</v>
      </c>
      <c r="AJ43" s="227"/>
      <c r="AK43" s="227" t="str">
        <f>IF(NOVA!L156&lt;&gt;"", NOVA!L156, "")</f>
        <v/>
      </c>
    </row>
    <row r="44" spans="1:37" ht="13.2" customHeight="1">
      <c r="D44" s="374"/>
      <c r="E44" s="35">
        <f>Achievements!$B51</f>
        <v>3</v>
      </c>
      <c r="F44" s="179" t="str">
        <f>Achievements!$C51</f>
        <v>Practice your flexibility</v>
      </c>
      <c r="G44" s="31" t="str">
        <f>IF(Achievements!L51&lt;&gt;"","A","")</f>
        <v/>
      </c>
      <c r="I44" s="371"/>
      <c r="J44" s="178" t="str">
        <f>Electives!B53</f>
        <v>3a</v>
      </c>
      <c r="K44" s="36" t="str">
        <f>Electives!C53</f>
        <v>Visit a museum displaying collections</v>
      </c>
      <c r="L44" s="31" t="str">
        <f>IF(Electives!L53&lt;&gt;"","E","")</f>
        <v/>
      </c>
      <c r="N44" s="367"/>
      <c r="O44" s="178">
        <f>Electives!B121</f>
        <v>2</v>
      </c>
      <c r="P44" s="36" t="str">
        <f>Electives!C121</f>
        <v>Talk about properly warming up</v>
      </c>
      <c r="Q44" s="31" t="str">
        <f>IF(Electives!L121&lt;&gt;"","E","")</f>
        <v/>
      </c>
      <c r="R44" s="228"/>
      <c r="S44" s="160">
        <f>'Shooting Sports'!B12</f>
        <v>1</v>
      </c>
      <c r="T44" s="160" t="str">
        <f>'Shooting Sports'!C12</f>
        <v>Earn the Level 1 Emblem for BB Gun</v>
      </c>
      <c r="U44" s="160"/>
      <c r="V44" s="160" t="str">
        <f>IF('Shooting Sports'!L12&lt;&gt;"", 'Shooting Sports'!L12, "")</f>
        <v/>
      </c>
      <c r="W44" s="228"/>
      <c r="X44" s="227" t="str">
        <f>NOVA!B33</f>
        <v>3c1</v>
      </c>
      <c r="Y44" s="227" t="str">
        <f>NOVA!C33</f>
        <v>Use 4 ways to monitor / predict weather</v>
      </c>
      <c r="Z44" s="227"/>
      <c r="AA44" s="227" t="str">
        <f>IF(NOVA!L33&lt;&gt;"", NOVA!L33, "")</f>
        <v/>
      </c>
      <c r="AB44" s="228"/>
      <c r="AC44" s="227" t="str">
        <f>NOVA!B92</f>
        <v>3a1</v>
      </c>
      <c r="AD44" s="227" t="str">
        <f>NOVA!C92</f>
        <v>Watch the stars</v>
      </c>
      <c r="AE44" s="227"/>
      <c r="AF44" s="227" t="str">
        <f>IF(NOVA!L92&lt;&gt;"", NOVA!L92, "")</f>
        <v/>
      </c>
      <c r="AG44" s="228"/>
      <c r="AH44" s="227" t="str">
        <f>NOVA!B157</f>
        <v>3a</v>
      </c>
      <c r="AI44" s="227" t="str">
        <f>NOVA!C157</f>
        <v>Choose 2 and calculate your weight there</v>
      </c>
      <c r="AJ44" s="227"/>
      <c r="AK44" s="227" t="str">
        <f>IF(NOVA!L157&lt;&gt;"", NOVA!L157, "")</f>
        <v/>
      </c>
    </row>
    <row r="45" spans="1:37">
      <c r="D45" s="374"/>
      <c r="E45" s="35">
        <f>Achievements!$B52</f>
        <v>4</v>
      </c>
      <c r="F45" s="179" t="str">
        <f>Achievements!$C52</f>
        <v>Play a sport with your den or family</v>
      </c>
      <c r="G45" s="31" t="str">
        <f>IF(Achievements!L52&lt;&gt;"","A","")</f>
        <v/>
      </c>
      <c r="I45" s="371"/>
      <c r="J45" s="178" t="str">
        <f>Electives!B54</f>
        <v>3b</v>
      </c>
      <c r="K45" s="36" t="str">
        <f>Electives!C54</f>
        <v>Watch a show about collecing</v>
      </c>
      <c r="L45" s="31" t="str">
        <f>IF(Electives!L54&lt;&gt;"","E","")</f>
        <v/>
      </c>
      <c r="N45" s="367"/>
      <c r="O45" s="178">
        <f>Electives!B122</f>
        <v>3</v>
      </c>
      <c r="P45" s="36" t="str">
        <f>Electives!C122</f>
        <v>Practice two physical fitness skills</v>
      </c>
      <c r="Q45" s="31" t="str">
        <f>IF(Electives!L122&lt;&gt;"","E","")</f>
        <v/>
      </c>
      <c r="R45" s="228"/>
      <c r="S45" s="160" t="str">
        <f>'Shooting Sports'!B13</f>
        <v>S1</v>
      </c>
      <c r="T45" s="160" t="str">
        <f>'Shooting Sports'!C13</f>
        <v>Demonstrate one shooting position</v>
      </c>
      <c r="U45" s="160"/>
      <c r="V45" s="160" t="str">
        <f>IF('Shooting Sports'!L13&lt;&gt;"", 'Shooting Sports'!L13, "")</f>
        <v/>
      </c>
      <c r="W45" s="228"/>
      <c r="X45" s="227" t="str">
        <f>NOVA!B34</f>
        <v>3c2</v>
      </c>
      <c r="Y45" s="227" t="str">
        <f>NOVA!C34</f>
        <v>Analyze predictions for a week</v>
      </c>
      <c r="Z45" s="227"/>
      <c r="AA45" s="227" t="str">
        <f>IF(NOVA!L34&lt;&gt;"", NOVA!L34, "")</f>
        <v/>
      </c>
      <c r="AB45" s="228"/>
      <c r="AC45" s="227" t="str">
        <f>NOVA!B93</f>
        <v>3a2</v>
      </c>
      <c r="AD45" s="227" t="str">
        <f>NOVA!C93</f>
        <v>Find and draw 5 constellations</v>
      </c>
      <c r="AE45" s="227"/>
      <c r="AF45" s="227" t="str">
        <f>IF(NOVA!L93&lt;&gt;"", NOVA!L93, "")</f>
        <v/>
      </c>
      <c r="AG45" s="228"/>
      <c r="AH45" s="227" t="str">
        <f>NOVA!B158</f>
        <v>3a1</v>
      </c>
      <c r="AI45" s="227" t="str">
        <f>NOVA!C158</f>
        <v>On the sun or moon</v>
      </c>
      <c r="AJ45" s="227"/>
      <c r="AK45" s="227" t="str">
        <f>IF(NOVA!L158&lt;&gt;"", NOVA!L158, "")</f>
        <v/>
      </c>
    </row>
    <row r="46" spans="1:37">
      <c r="D46" s="374"/>
      <c r="E46" s="35">
        <f>Achievements!$B53</f>
        <v>5</v>
      </c>
      <c r="F46" s="179" t="str">
        <f>Achievements!$C53</f>
        <v>Do two animal walks</v>
      </c>
      <c r="G46" s="31" t="str">
        <f>IF(Achievements!L53&lt;&gt;"","A","")</f>
        <v/>
      </c>
      <c r="I46" s="371"/>
      <c r="J46" s="178" t="str">
        <f>Electives!B55</f>
        <v>4a</v>
      </c>
      <c r="K46" s="36" t="str">
        <f>Electives!C55</f>
        <v>Collect 10 autographs</v>
      </c>
      <c r="L46" s="31" t="str">
        <f>IF(Electives!L55&lt;&gt;"","E","")</f>
        <v/>
      </c>
      <c r="N46" s="367"/>
      <c r="O46" s="178">
        <f>Electives!B123</f>
        <v>4</v>
      </c>
      <c r="P46" s="36" t="str">
        <f>Electives!C123</f>
        <v>Play a team sport for 30 min</v>
      </c>
      <c r="Q46" s="31" t="str">
        <f>IF(Electives!L123&lt;&gt;"","E","")</f>
        <v/>
      </c>
      <c r="R46" s="228"/>
      <c r="S46" s="160" t="str">
        <f>'Shooting Sports'!B14</f>
        <v>S2</v>
      </c>
      <c r="T46" s="160" t="str">
        <f>'Shooting Sports'!C14</f>
        <v>Fire 5 BBs in 3 volleys at the Cub target</v>
      </c>
      <c r="U46" s="160"/>
      <c r="V46" s="160" t="str">
        <f>IF('Shooting Sports'!L14&lt;&gt;"", 'Shooting Sports'!L14, "")</f>
        <v/>
      </c>
      <c r="W46" s="228"/>
      <c r="X46" s="227" t="str">
        <f>NOVA!B35</f>
        <v>3c3</v>
      </c>
      <c r="Y46" s="227" t="str">
        <f>NOVA!C35</f>
        <v>Discuss work with counselor</v>
      </c>
      <c r="Z46" s="227"/>
      <c r="AA46" s="227" t="str">
        <f>IF(NOVA!L35&lt;&gt;"", NOVA!L35, "")</f>
        <v/>
      </c>
      <c r="AB46" s="228"/>
      <c r="AC46" s="227" t="str">
        <f>NOVA!B94</f>
        <v>3a3</v>
      </c>
      <c r="AD46" s="227" t="str">
        <f>NOVA!C94</f>
        <v>Discuss with counselor</v>
      </c>
      <c r="AE46" s="227"/>
      <c r="AF46" s="227" t="str">
        <f>IF(NOVA!L94&lt;&gt;"", NOVA!L94, "")</f>
        <v/>
      </c>
      <c r="AG46" s="228"/>
      <c r="AH46" s="227" t="str">
        <f>NOVA!B159</f>
        <v>3a2</v>
      </c>
      <c r="AI46" s="227" t="str">
        <f>NOVA!C159</f>
        <v>On Jupiter or Pluto</v>
      </c>
      <c r="AJ46" s="227"/>
      <c r="AK46" s="227" t="str">
        <f>IF(NOVA!L159&lt;&gt;"", NOVA!L159, "")</f>
        <v/>
      </c>
    </row>
    <row r="47" spans="1:37" ht="13.2" customHeight="1">
      <c r="D47" s="375"/>
      <c r="E47" s="31">
        <f>Achievements!$B54</f>
        <v>6</v>
      </c>
      <c r="F47" s="179" t="str">
        <f>Achievements!$C54</f>
        <v>Demonstrate healthy eating</v>
      </c>
      <c r="G47" s="31" t="str">
        <f>IF(Achievements!L54&lt;&gt;"","A","")</f>
        <v/>
      </c>
      <c r="I47" s="372"/>
      <c r="J47" s="178" t="str">
        <f>Electives!B56</f>
        <v>4b</v>
      </c>
      <c r="K47" s="36" t="str">
        <f>Electives!C56</f>
        <v>Write a famous person for an autograph</v>
      </c>
      <c r="L47" s="31" t="str">
        <f>IF(Electives!L56&lt;&gt;"","E","")</f>
        <v/>
      </c>
      <c r="N47" s="367"/>
      <c r="O47" s="178">
        <f>Electives!B124</f>
        <v>5</v>
      </c>
      <c r="P47" s="36" t="str">
        <f>Electives!C124</f>
        <v>Talk about sportsmanship</v>
      </c>
      <c r="Q47" s="31" t="str">
        <f>IF(Electives!L124&lt;&gt;"","E","")</f>
        <v/>
      </c>
      <c r="R47" s="228"/>
      <c r="S47" s="160" t="str">
        <f>'Shooting Sports'!B15</f>
        <v>S3</v>
      </c>
      <c r="T47" s="160" t="str">
        <f>'Shooting Sports'!C15</f>
        <v>Demonstrate/Explain range commands</v>
      </c>
      <c r="U47" s="160"/>
      <c r="V47" s="160" t="str">
        <f>IF('Shooting Sports'!L15&lt;&gt;"", 'Shooting Sports'!L15, "")</f>
        <v/>
      </c>
      <c r="W47" s="228"/>
      <c r="X47" s="227" t="str">
        <f>NOVA!B36</f>
        <v>3d</v>
      </c>
      <c r="Y47" s="227" t="str">
        <f>NOVA!C36</f>
        <v>Choose 2 habitats and complete activity</v>
      </c>
      <c r="Z47" s="227"/>
      <c r="AA47" s="227" t="str">
        <f>IF(NOVA!L36&lt;&gt;"", NOVA!L36, "")</f>
        <v/>
      </c>
      <c r="AB47" s="228"/>
      <c r="AC47" s="227" t="str">
        <f>NOVA!B95</f>
        <v>3b1</v>
      </c>
      <c r="AD47" s="227" t="str">
        <f>NOVA!C95</f>
        <v>Explain revolution, orbit and rotation</v>
      </c>
      <c r="AE47" s="227"/>
      <c r="AF47" s="227" t="str">
        <f>IF(NOVA!L95&lt;&gt;"", NOVA!L95, "")</f>
        <v/>
      </c>
      <c r="AG47" s="228"/>
      <c r="AH47" s="227" t="str">
        <f>NOVA!B160</f>
        <v>3a3</v>
      </c>
      <c r="AI47" s="227" t="str">
        <f>NOVA!C160</f>
        <v>On a planet of your choice</v>
      </c>
      <c r="AJ47" s="227"/>
      <c r="AK47" s="227" t="str">
        <f>IF(NOVA!L160&lt;&gt;"", NOVA!L160, "")</f>
        <v/>
      </c>
    </row>
    <row r="48" spans="1:37" ht="12.75" customHeight="1">
      <c r="I48" s="131"/>
      <c r="J48" s="174" t="str">
        <f>Electives!B58</f>
        <v>Cubs Who Care</v>
      </c>
      <c r="K48" s="29"/>
      <c r="N48" s="367"/>
      <c r="O48" s="178">
        <f>Electives!B125</f>
        <v>6</v>
      </c>
      <c r="P48" s="36" t="str">
        <f>Electives!C125</f>
        <v>Visit a sporting event</v>
      </c>
      <c r="Q48" s="31" t="str">
        <f>IF(Electives!L125&lt;&gt;"","E","")</f>
        <v/>
      </c>
      <c r="R48" s="228"/>
      <c r="S48" s="160" t="str">
        <f>'Shooting Sports'!B16</f>
        <v>S4</v>
      </c>
      <c r="T48" s="160" t="str">
        <f>'Shooting Sports'!C16</f>
        <v>5 facts about BB gun history</v>
      </c>
      <c r="U48" s="160"/>
      <c r="V48" s="160" t="str">
        <f>IF('Shooting Sports'!L16&lt;&gt;"", 'Shooting Sports'!L16, "")</f>
        <v/>
      </c>
      <c r="W48" s="228"/>
      <c r="X48" s="227" t="str">
        <f>NOVA!B37</f>
        <v>3d1</v>
      </c>
      <c r="Y48" s="227" t="str">
        <f>NOVA!C37</f>
        <v>Prairie</v>
      </c>
      <c r="Z48" s="227"/>
      <c r="AA48" s="227" t="str">
        <f>IF(NOVA!L37&lt;&gt;"", NOVA!L37, "")</f>
        <v/>
      </c>
      <c r="AB48" s="228"/>
      <c r="AC48" s="227" t="str">
        <f>NOVA!B96</f>
        <v>3b2</v>
      </c>
      <c r="AD48" s="227" t="str">
        <f>NOVA!C96</f>
        <v>Compare 3 planets to the Earth</v>
      </c>
      <c r="AE48" s="227"/>
      <c r="AF48" s="227" t="str">
        <f>IF(NOVA!L96&lt;&gt;"", NOVA!L96, "")</f>
        <v/>
      </c>
      <c r="AG48" s="228"/>
      <c r="AH48" s="227" t="str">
        <f>NOVA!B161</f>
        <v>3b</v>
      </c>
      <c r="AI48" s="227" t="str">
        <f>NOVA!C161</f>
        <v>Choose one and calculate its height</v>
      </c>
      <c r="AJ48" s="227"/>
      <c r="AK48" s="227" t="str">
        <f>IF(NOVA!L161&lt;&gt;"", NOVA!L161, "")</f>
        <v/>
      </c>
    </row>
    <row r="49" spans="5:37" ht="12.75" customHeight="1">
      <c r="E49" s="30"/>
      <c r="F49" s="45"/>
      <c r="G49" s="3"/>
      <c r="I49" s="378" t="str">
        <f>Electives!E58</f>
        <v>(do four)</v>
      </c>
      <c r="J49" s="219">
        <f>Electives!B59</f>
        <v>1</v>
      </c>
      <c r="K49" s="36" t="str">
        <f>Electives!C59</f>
        <v>Try using a wheelchair or crutches</v>
      </c>
      <c r="L49" s="31" t="str">
        <f>IF(Electives!L59&lt;&gt;"","E","")</f>
        <v/>
      </c>
      <c r="N49" s="368"/>
      <c r="O49" s="178">
        <f>Electives!B126</f>
        <v>7</v>
      </c>
      <c r="P49" s="36" t="str">
        <f>Electives!C126</f>
        <v>Make an obstacle course</v>
      </c>
      <c r="Q49" s="31" t="str">
        <f>IF(Electives!L126&lt;&gt;"","E","")</f>
        <v/>
      </c>
      <c r="R49" s="228"/>
      <c r="S49" s="3"/>
      <c r="T49" s="239" t="str">
        <f>'Shooting Sports'!C18</f>
        <v>Archery: Level 1</v>
      </c>
      <c r="U49" s="3"/>
      <c r="V49" s="3"/>
      <c r="W49" s="228"/>
      <c r="X49" s="227" t="str">
        <f>NOVA!B38</f>
        <v>3d2</v>
      </c>
      <c r="Y49" s="227" t="str">
        <f>NOVA!C38</f>
        <v>Temperate forest</v>
      </c>
      <c r="Z49" s="227"/>
      <c r="AA49" s="227" t="str">
        <f>IF(NOVA!L38&lt;&gt;"", NOVA!L38, "")</f>
        <v/>
      </c>
      <c r="AB49" s="228"/>
      <c r="AC49" s="227" t="str">
        <f>NOVA!B97</f>
        <v>3b3</v>
      </c>
      <c r="AD49" s="227" t="str">
        <f>NOVA!C97</f>
        <v>Discuss with counselor</v>
      </c>
      <c r="AE49" s="227"/>
      <c r="AF49" s="227" t="str">
        <f>IF(NOVA!L97&lt;&gt;"", NOVA!L97, "")</f>
        <v/>
      </c>
      <c r="AG49" s="228"/>
      <c r="AH49" s="227" t="str">
        <f>NOVA!B162</f>
        <v>3b1</v>
      </c>
      <c r="AI49" s="227" t="str">
        <f>NOVA!C162</f>
        <v>A tree</v>
      </c>
      <c r="AJ49" s="227"/>
      <c r="AK49" s="227" t="str">
        <f>IF(NOVA!L162&lt;&gt;"", NOVA!L162, "")</f>
        <v/>
      </c>
    </row>
    <row r="50" spans="5:37">
      <c r="E50" s="30"/>
      <c r="F50" s="3"/>
      <c r="G50" s="3"/>
      <c r="I50" s="378"/>
      <c r="J50" s="219">
        <f>Electives!B60</f>
        <v>2</v>
      </c>
      <c r="K50" s="36" t="str">
        <f>Electives!C60</f>
        <v>Learn about handicapped sports</v>
      </c>
      <c r="L50" s="31" t="str">
        <f>IF(Electives!L60&lt;&gt;"","E","")</f>
        <v/>
      </c>
      <c r="O50" s="174" t="str">
        <f>Electives!B128</f>
        <v>Spirit of the Water</v>
      </c>
      <c r="P50" s="29"/>
      <c r="R50" s="224"/>
      <c r="S50" s="160">
        <f>'Shooting Sports'!B19</f>
        <v>1</v>
      </c>
      <c r="T50" s="160" t="str">
        <f>'Shooting Sports'!C19</f>
        <v>Follow archery range rules and whistles</v>
      </c>
      <c r="U50" s="160"/>
      <c r="V50" s="160" t="str">
        <f>IF('Shooting Sports'!L19&lt;&gt;"", 'Shooting Sports'!L19, "")</f>
        <v/>
      </c>
      <c r="W50" s="224"/>
      <c r="X50" s="227" t="str">
        <f>NOVA!B39</f>
        <v>3d3</v>
      </c>
      <c r="Y50" s="227" t="str">
        <f>NOVA!C39</f>
        <v>Aquatic ecosystem</v>
      </c>
      <c r="Z50" s="227"/>
      <c r="AA50" s="227" t="str">
        <f>IF(NOVA!L39&lt;&gt;"", NOVA!L39, "")</f>
        <v/>
      </c>
      <c r="AB50" s="224"/>
      <c r="AC50" s="227" t="str">
        <f>NOVA!B98</f>
        <v>3c1</v>
      </c>
      <c r="AD50" s="227" t="str">
        <f>NOVA!C98</f>
        <v>Design a rover and tell what it collects</v>
      </c>
      <c r="AE50" s="227"/>
      <c r="AF50" s="227" t="str">
        <f>IF(NOVA!L98&lt;&gt;"", NOVA!L98, "")</f>
        <v/>
      </c>
      <c r="AG50" s="224"/>
      <c r="AH50" s="227" t="str">
        <f>NOVA!B163</f>
        <v>3b2</v>
      </c>
      <c r="AI50" s="227" t="str">
        <f>NOVA!C163</f>
        <v>Your house</v>
      </c>
      <c r="AJ50" s="227"/>
      <c r="AK50" s="227" t="str">
        <f>IF(NOVA!L163&lt;&gt;"", NOVA!L163, "")</f>
        <v/>
      </c>
    </row>
    <row r="51" spans="5:37" ht="13.2" customHeight="1">
      <c r="E51" s="30"/>
      <c r="F51" s="3"/>
      <c r="G51" s="3"/>
      <c r="I51" s="378"/>
      <c r="J51" s="219">
        <f>Electives!B61</f>
        <v>3</v>
      </c>
      <c r="K51" s="36" t="str">
        <f>Electives!C61</f>
        <v>Learn about "invisible" disabilities</v>
      </c>
      <c r="L51" s="31" t="str">
        <f>IF(Electives!L61&lt;&gt;"","E","")</f>
        <v/>
      </c>
      <c r="N51" s="378" t="str">
        <f>Electives!E128</f>
        <v>(do all)</v>
      </c>
      <c r="O51" s="178">
        <f>Electives!B129</f>
        <v>1</v>
      </c>
      <c r="P51" s="36" t="str">
        <f>Electives!C129</f>
        <v>Demonstrate how water can be polluted</v>
      </c>
      <c r="Q51" s="31" t="str">
        <f>IF(Electives!L129&lt;&gt;"","E","")</f>
        <v/>
      </c>
      <c r="R51" s="104"/>
      <c r="S51" s="160">
        <f>'Shooting Sports'!B20</f>
        <v>2</v>
      </c>
      <c r="T51" s="160" t="str">
        <f>'Shooting Sports'!C20</f>
        <v>Identify recurve and compound bow</v>
      </c>
      <c r="U51" s="160"/>
      <c r="V51" s="160" t="str">
        <f>IF('Shooting Sports'!L20&lt;&gt;"", 'Shooting Sports'!L20, "")</f>
        <v/>
      </c>
      <c r="W51" s="104"/>
      <c r="X51" s="227" t="str">
        <f>NOVA!B40</f>
        <v>3d4</v>
      </c>
      <c r="Y51" s="227" t="str">
        <f>NOVA!C40</f>
        <v>Temperate / Subtropical rain forest</v>
      </c>
      <c r="Z51" s="227"/>
      <c r="AA51" s="227" t="str">
        <f>IF(NOVA!L40&lt;&gt;"", NOVA!L40, "")</f>
        <v/>
      </c>
      <c r="AB51" s="104"/>
      <c r="AC51" s="227" t="str">
        <f>NOVA!B99</f>
        <v>3c2</v>
      </c>
      <c r="AD51" s="227" t="str">
        <f>NOVA!C99</f>
        <v>How would rover work</v>
      </c>
      <c r="AE51" s="227"/>
      <c r="AF51" s="227" t="str">
        <f>IF(NOVA!L99&lt;&gt;"", NOVA!L99, "")</f>
        <v/>
      </c>
      <c r="AG51" s="104"/>
      <c r="AH51" s="227" t="str">
        <f>NOVA!B164</f>
        <v>3b3</v>
      </c>
      <c r="AI51" s="227" t="str">
        <f>NOVA!C164</f>
        <v>A building of your choice</v>
      </c>
      <c r="AJ51" s="227"/>
      <c r="AK51" s="227" t="str">
        <f>IF(NOVA!L164&lt;&gt;"", NOVA!L164, "")</f>
        <v/>
      </c>
    </row>
    <row r="52" spans="5:37">
      <c r="E52" s="30"/>
      <c r="F52" s="3"/>
      <c r="G52" s="3"/>
      <c r="I52" s="378"/>
      <c r="J52" s="219">
        <f>Electives!B62</f>
        <v>4</v>
      </c>
      <c r="K52" s="36" t="str">
        <f>Electives!C62</f>
        <v>Do 3 of the following wearing gloves</v>
      </c>
      <c r="L52" s="31" t="str">
        <f>IF(Electives!L62&lt;&gt;"","E","")</f>
        <v/>
      </c>
      <c r="N52" s="378"/>
      <c r="O52" s="178">
        <f>Electives!B130</f>
        <v>2</v>
      </c>
      <c r="P52" s="36" t="str">
        <f>Electives!C130</f>
        <v>Help conserve water</v>
      </c>
      <c r="Q52" s="31" t="str">
        <f>IF(Electives!L130&lt;&gt;"","E","")</f>
        <v/>
      </c>
      <c r="R52" s="232"/>
      <c r="S52" s="160">
        <f>'Shooting Sports'!B21</f>
        <v>3</v>
      </c>
      <c r="T52" s="160" t="str">
        <f>'Shooting Sports'!C21</f>
        <v>Demonstrate arm/finger guards &amp; quiver</v>
      </c>
      <c r="U52" s="160"/>
      <c r="V52" s="160" t="str">
        <f>IF('Shooting Sports'!L21&lt;&gt;"", 'Shooting Sports'!L21, "")</f>
        <v/>
      </c>
      <c r="W52" s="232"/>
      <c r="X52" s="227" t="str">
        <f>NOVA!B41</f>
        <v>3d5</v>
      </c>
      <c r="Y52" s="227" t="str">
        <f>NOVA!C41</f>
        <v>Desert</v>
      </c>
      <c r="Z52" s="227"/>
      <c r="AA52" s="227" t="str">
        <f>IF(NOVA!L41&lt;&gt;"", NOVA!L41, "")</f>
        <v/>
      </c>
      <c r="AB52" s="232"/>
      <c r="AC52" s="227" t="str">
        <f>NOVA!B100</f>
        <v>3c3</v>
      </c>
      <c r="AD52" s="227" t="str">
        <f>NOVA!C100</f>
        <v>How would rover transmit data</v>
      </c>
      <c r="AE52" s="227"/>
      <c r="AF52" s="227" t="str">
        <f>IF(NOVA!L100&lt;&gt;"", NOVA!L100, "")</f>
        <v/>
      </c>
      <c r="AG52" s="232"/>
      <c r="AH52" s="227" t="str">
        <f>NOVA!B165</f>
        <v>3c</v>
      </c>
      <c r="AI52" s="227" t="str">
        <f>NOVA!C165</f>
        <v>Calculate the volume of air in your room</v>
      </c>
      <c r="AJ52" s="227"/>
      <c r="AK52" s="227" t="str">
        <f>IF(NOVA!L165&lt;&gt;"", NOVA!L165, "")</f>
        <v/>
      </c>
    </row>
    <row r="53" spans="5:37" ht="13.2" customHeight="1">
      <c r="E53" s="30"/>
      <c r="F53" s="3"/>
      <c r="G53" s="3"/>
      <c r="I53" s="378"/>
      <c r="J53" s="219" t="str">
        <f>Electives!B63</f>
        <v>4a</v>
      </c>
      <c r="K53" s="36" t="str">
        <f>Electives!C63</f>
        <v>Tie your shoes</v>
      </c>
      <c r="L53" s="31" t="str">
        <f>IF(Electives!L63&lt;&gt;"","E","")</f>
        <v/>
      </c>
      <c r="N53" s="378"/>
      <c r="O53" s="178">
        <f>Electives!B131</f>
        <v>3</v>
      </c>
      <c r="P53" s="36" t="str">
        <f>Electives!C131</f>
        <v>Explain why swimming is good exercise</v>
      </c>
      <c r="Q53" s="31" t="str">
        <f>IF(Electives!L131&lt;&gt;"","E","")</f>
        <v/>
      </c>
      <c r="R53" s="233"/>
      <c r="S53" s="160">
        <f>'Shooting Sports'!B22</f>
        <v>4</v>
      </c>
      <c r="T53" s="160" t="str">
        <f>'Shooting Sports'!C22</f>
        <v>Properly shoot a bow</v>
      </c>
      <c r="U53" s="160"/>
      <c r="V53" s="160" t="str">
        <f>IF('Shooting Sports'!L22&lt;&gt;"", 'Shooting Sports'!L22, "")</f>
        <v/>
      </c>
      <c r="W53" s="233"/>
      <c r="X53" s="227" t="str">
        <f>NOVA!B42</f>
        <v>3d6</v>
      </c>
      <c r="Y53" s="227" t="str">
        <f>NOVA!C42</f>
        <v>Polar ice</v>
      </c>
      <c r="Z53" s="227"/>
      <c r="AA53" s="227" t="str">
        <f>IF(NOVA!L42&lt;&gt;"", NOVA!L42, "")</f>
        <v/>
      </c>
      <c r="AB53" s="233"/>
      <c r="AC53" s="227" t="str">
        <f>NOVA!B101</f>
        <v>3c4</v>
      </c>
      <c r="AD53" s="227" t="str">
        <f>NOVA!C101</f>
        <v>Why rovers are needed</v>
      </c>
      <c r="AE53" s="227"/>
      <c r="AF53" s="227" t="str">
        <f>IF(NOVA!L101&lt;&gt;"", NOVA!L101, "")</f>
        <v/>
      </c>
      <c r="AG53" s="233"/>
      <c r="AH53" s="227" t="str">
        <f>NOVA!B166</f>
        <v>4a1</v>
      </c>
      <c r="AI53" s="227" t="str">
        <f>NOVA!C166</f>
        <v>Look up and discuss cryptography</v>
      </c>
      <c r="AJ53" s="227"/>
      <c r="AK53" s="227" t="str">
        <f>IF(NOVA!L166&lt;&gt;"", NOVA!L166, "")</f>
        <v/>
      </c>
    </row>
    <row r="54" spans="5:37">
      <c r="I54" s="378"/>
      <c r="J54" s="219" t="str">
        <f>Electives!B64</f>
        <v>4b</v>
      </c>
      <c r="K54" s="36" t="str">
        <f>Electives!C64</f>
        <v>Use a fork to pick up food</v>
      </c>
      <c r="L54" s="31" t="str">
        <f>IF(Electives!L64&lt;&gt;"","E","")</f>
        <v/>
      </c>
      <c r="N54" s="378"/>
      <c r="O54" s="178">
        <f>Electives!B132</f>
        <v>4</v>
      </c>
      <c r="P54" s="36" t="str">
        <f>Electives!C132</f>
        <v>Explain the water safety rules</v>
      </c>
      <c r="Q54" s="31" t="str">
        <f>IF(Electives!L132&lt;&gt;"","E","")</f>
        <v/>
      </c>
      <c r="R54" s="233"/>
      <c r="S54" s="160">
        <f>'Shooting Sports'!B23</f>
        <v>5</v>
      </c>
      <c r="T54" s="160" t="str">
        <f>'Shooting Sports'!C23</f>
        <v>Safely retrieve arrows</v>
      </c>
      <c r="U54" s="160"/>
      <c r="V54" s="160" t="str">
        <f>IF('Shooting Sports'!L23&lt;&gt;"", 'Shooting Sports'!L23, "")</f>
        <v/>
      </c>
      <c r="W54" s="233"/>
      <c r="X54" s="227" t="str">
        <f>NOVA!B43</f>
        <v>3d7</v>
      </c>
      <c r="Y54" s="227" t="str">
        <f>NOVA!C43</f>
        <v>Tide pools</v>
      </c>
      <c r="Z54" s="227"/>
      <c r="AA54" s="227" t="str">
        <f>IF(NOVA!L43&lt;&gt;"", NOVA!L43, "")</f>
        <v/>
      </c>
      <c r="AB54" s="233"/>
      <c r="AC54" s="227" t="str">
        <f>NOVA!B102</f>
        <v>3d1</v>
      </c>
      <c r="AD54" s="227" t="str">
        <f>NOVA!C102</f>
        <v>Design a space colony</v>
      </c>
      <c r="AE54" s="227"/>
      <c r="AF54" s="227" t="str">
        <f>IF(NOVA!L102&lt;&gt;"", NOVA!L102, "")</f>
        <v/>
      </c>
      <c r="AG54" s="233"/>
      <c r="AH54" s="227" t="str">
        <f>NOVA!B167</f>
        <v>4a2</v>
      </c>
      <c r="AI54" s="227" t="str">
        <f>NOVA!C167</f>
        <v>Discuss 3 ways codes are made</v>
      </c>
      <c r="AJ54" s="227"/>
      <c r="AK54" s="227" t="str">
        <f>IF(NOVA!L167&lt;&gt;"", NOVA!L167, "")</f>
        <v/>
      </c>
    </row>
    <row r="55" spans="5:37">
      <c r="I55" s="378"/>
      <c r="J55" s="219" t="str">
        <f>Electives!B65</f>
        <v>4c</v>
      </c>
      <c r="K55" s="36" t="str">
        <f>Electives!C65</f>
        <v>Play a card game</v>
      </c>
      <c r="L55" s="31" t="str">
        <f>IF(Electives!L65&lt;&gt;"","E","")</f>
        <v/>
      </c>
      <c r="N55" s="378"/>
      <c r="O55" s="178">
        <f>Electives!B133</f>
        <v>5</v>
      </c>
      <c r="P55" s="36" t="str">
        <f>Electives!C133</f>
        <v>Jump into a pool and swim 25 feet</v>
      </c>
      <c r="Q55" s="31" t="str">
        <f>IF(Electives!L133&lt;&gt;"","E","")</f>
        <v/>
      </c>
      <c r="R55" s="233"/>
      <c r="S55" s="3"/>
      <c r="T55" s="239" t="str">
        <f>'Shooting Sports'!C25</f>
        <v>Archery: Level 2</v>
      </c>
      <c r="U55" s="3"/>
      <c r="V55" s="3"/>
      <c r="W55" s="233"/>
      <c r="X55" s="227">
        <f>NOVA!B44</f>
        <v>4</v>
      </c>
      <c r="Y55" s="227" t="str">
        <f>NOVA!C44</f>
        <v>Do A or B</v>
      </c>
      <c r="Z55" s="227"/>
      <c r="AA55" s="227" t="str">
        <f>IF(NOVA!L44&lt;&gt;"", NOVA!L44, "")</f>
        <v/>
      </c>
      <c r="AB55" s="233"/>
      <c r="AC55" s="238" t="str">
        <f>NOVA!B103</f>
        <v>3d2</v>
      </c>
      <c r="AD55" s="227" t="str">
        <f>NOVA!C103</f>
        <v>Discuss survival needs</v>
      </c>
      <c r="AE55" s="227"/>
      <c r="AF55" s="227" t="str">
        <f>IF(NOVA!L103&lt;&gt;"", NOVA!L103, "")</f>
        <v/>
      </c>
      <c r="AG55" s="233"/>
      <c r="AH55" s="227" t="str">
        <f>NOVA!B168</f>
        <v>4a3</v>
      </c>
      <c r="AI55" s="227" t="str">
        <f>NOVA!C168</f>
        <v>Discuss how codes relate to math</v>
      </c>
      <c r="AJ55" s="227"/>
      <c r="AK55" s="227" t="str">
        <f>IF(NOVA!L168&lt;&gt;"", NOVA!L168, "")</f>
        <v/>
      </c>
    </row>
    <row r="56" spans="5:37" ht="13.2" customHeight="1">
      <c r="I56" s="378"/>
      <c r="J56" s="219" t="str">
        <f>Electives!B66</f>
        <v>4d</v>
      </c>
      <c r="K56" s="36" t="str">
        <f>Electives!C66</f>
        <v>Play a video game</v>
      </c>
      <c r="L56" s="31" t="str">
        <f>IF(Electives!L66&lt;&gt;"","E","")</f>
        <v/>
      </c>
      <c r="O56"/>
      <c r="R56" s="233"/>
      <c r="S56" s="160">
        <f>'Shooting Sports'!B26</f>
        <v>1</v>
      </c>
      <c r="T56" s="160" t="str">
        <f>'Shooting Sports'!C26</f>
        <v>Earn the Level 1 Emblem for Archery</v>
      </c>
      <c r="U56" s="160"/>
      <c r="V56" s="160" t="str">
        <f>IF('Shooting Sports'!L26&lt;&gt;"", 'Shooting Sports'!L26, "")</f>
        <v/>
      </c>
      <c r="W56" s="233"/>
      <c r="X56" s="227" t="str">
        <f>NOVA!B45</f>
        <v>4a</v>
      </c>
      <c r="Y56" s="227" t="str">
        <f>NOVA!C45</f>
        <v>Visit a place where earth science is done</v>
      </c>
      <c r="Z56" s="227"/>
      <c r="AA56" s="227" t="str">
        <f>IF(NOVA!L45&lt;&gt;"", NOVA!L45, "")</f>
        <v/>
      </c>
      <c r="AB56" s="233"/>
      <c r="AC56" s="227" t="str">
        <f>NOVA!B104</f>
        <v>3e</v>
      </c>
      <c r="AD56" s="227" t="str">
        <f>NOVA!C104</f>
        <v>Map an asteroid</v>
      </c>
      <c r="AE56" s="227"/>
      <c r="AF56" s="227" t="str">
        <f>IF(NOVA!L104&lt;&gt;"", NOVA!L104, "")</f>
        <v/>
      </c>
      <c r="AG56" s="233"/>
      <c r="AH56" s="227" t="str">
        <f>NOVA!B169</f>
        <v>4b1</v>
      </c>
      <c r="AI56" s="227" t="str">
        <f>NOVA!C169</f>
        <v>Design a code and write a message</v>
      </c>
      <c r="AJ56" s="227"/>
      <c r="AK56" s="227" t="str">
        <f>IF(NOVA!L169&lt;&gt;"", NOVA!L169, "")</f>
        <v/>
      </c>
    </row>
    <row r="57" spans="5:37" ht="12.75" customHeight="1">
      <c r="I57" s="378"/>
      <c r="J57" s="219" t="str">
        <f>Electives!B67</f>
        <v>4e</v>
      </c>
      <c r="K57" s="36" t="str">
        <f>Electives!C67</f>
        <v>Play a board game</v>
      </c>
      <c r="L57" s="31" t="str">
        <f>IF(Electives!L67&lt;&gt;"","E","")</f>
        <v/>
      </c>
      <c r="N57" s="131"/>
      <c r="R57" s="233"/>
      <c r="S57" s="160" t="str">
        <f>'Shooting Sports'!B27</f>
        <v>S1</v>
      </c>
      <c r="T57" s="160" t="str">
        <f>'Shooting Sports'!C27</f>
        <v>Identify 3 arrow and 4 bow parts</v>
      </c>
      <c r="U57" s="160"/>
      <c r="V57" s="160" t="str">
        <f>IF('Shooting Sports'!L27&lt;&gt;"", 'Shooting Sports'!L27, "")</f>
        <v/>
      </c>
      <c r="W57" s="233"/>
      <c r="X57" s="227" t="str">
        <f>NOVA!B46</f>
        <v>4a1</v>
      </c>
      <c r="Y57" s="227" t="str">
        <f>NOVA!C46</f>
        <v>Talk with someone how science is used</v>
      </c>
      <c r="Z57" s="227"/>
      <c r="AA57" s="227" t="str">
        <f>IF(NOVA!L46&lt;&gt;"", NOVA!L46, "")</f>
        <v/>
      </c>
      <c r="AB57" s="233"/>
      <c r="AC57" s="227" t="str">
        <f>NOVA!B105</f>
        <v>3f1</v>
      </c>
      <c r="AD57" s="227" t="str">
        <f>NOVA!C105</f>
        <v>Model solar and lunar eclipse</v>
      </c>
      <c r="AE57" s="227"/>
      <c r="AF57" s="227" t="str">
        <f>IF(NOVA!L105&lt;&gt;"", NOVA!L105, "")</f>
        <v/>
      </c>
      <c r="AG57" s="233"/>
      <c r="AH57" s="227" t="str">
        <f>NOVA!B170</f>
        <v>4b2</v>
      </c>
      <c r="AI57" s="227" t="str">
        <f>NOVA!C170</f>
        <v>Share your code with your counselor</v>
      </c>
      <c r="AJ57" s="227"/>
      <c r="AK57" s="227" t="str">
        <f>IF(NOVA!L170&lt;&gt;"", NOVA!L170, "")</f>
        <v/>
      </c>
    </row>
    <row r="58" spans="5:37" ht="12.75" customHeight="1">
      <c r="E58"/>
      <c r="I58" s="378"/>
      <c r="J58" s="219" t="str">
        <f>Electives!B68</f>
        <v>4f</v>
      </c>
      <c r="K58" s="36" t="str">
        <f>Electives!C68</f>
        <v>Blow bubbles</v>
      </c>
      <c r="L58" s="31" t="str">
        <f>IF(Electives!L68&lt;&gt;"","E","")</f>
        <v/>
      </c>
      <c r="R58" s="233"/>
      <c r="S58" s="160" t="str">
        <f>'Shooting Sports'!B28</f>
        <v>S2</v>
      </c>
      <c r="T58" s="160" t="str">
        <f>'Shooting Sports'!C28</f>
        <v>Loose 5 arrows in 2 volleys</v>
      </c>
      <c r="U58" s="160"/>
      <c r="V58" s="160" t="str">
        <f>IF('Shooting Sports'!L28&lt;&gt;"", 'Shooting Sports'!L28, "")</f>
        <v/>
      </c>
      <c r="W58" s="233"/>
      <c r="X58" s="227" t="str">
        <f>NOVA!B47</f>
        <v>4a2</v>
      </c>
      <c r="Y58" s="227" t="str">
        <f>NOVA!C47</f>
        <v>Discuss with counselor your visit</v>
      </c>
      <c r="Z58" s="227"/>
      <c r="AA58" s="227" t="str">
        <f>IF(NOVA!L47&lt;&gt;"", NOVA!L47, "")</f>
        <v/>
      </c>
      <c r="AB58" s="233"/>
      <c r="AC58" s="227" t="str">
        <f>NOVA!B106</f>
        <v>3f2</v>
      </c>
      <c r="AD58" s="227" t="str">
        <f>NOVA!C106</f>
        <v>Use your model to discuss</v>
      </c>
      <c r="AE58" s="227"/>
      <c r="AF58" s="227" t="str">
        <f>IF(NOVA!L106&lt;&gt;"", NOVA!L106, "")</f>
        <v/>
      </c>
      <c r="AG58" s="233"/>
      <c r="AH58" s="227">
        <f>NOVA!B171</f>
        <v>5</v>
      </c>
      <c r="AI58" s="227" t="str">
        <f>NOVA!C171</f>
        <v>Discuss how math affects your life</v>
      </c>
      <c r="AJ58" s="227"/>
      <c r="AK58" s="227" t="str">
        <f>IF(NOVA!L171&lt;&gt;"", NOVA!L171, "")</f>
        <v/>
      </c>
    </row>
    <row r="59" spans="5:37">
      <c r="I59" s="378"/>
      <c r="J59" s="219">
        <f>Electives!B69</f>
        <v>5</v>
      </c>
      <c r="K59" s="36" t="str">
        <f>Electives!C69</f>
        <v>Paint a picture with and without sight</v>
      </c>
      <c r="L59" s="31" t="str">
        <f>IF(Electives!L69&lt;&gt;"","E","")</f>
        <v/>
      </c>
      <c r="R59" s="234"/>
      <c r="S59" s="160" t="str">
        <f>'Shooting Sports'!B29</f>
        <v>S3</v>
      </c>
      <c r="T59" s="160" t="str">
        <f>'Shooting Sports'!C29</f>
        <v>Demonstrate/Explain range commands</v>
      </c>
      <c r="U59" s="160"/>
      <c r="V59" s="160" t="str">
        <f>IF('Shooting Sports'!L29&lt;&gt;"", 'Shooting Sports'!L29, "")</f>
        <v/>
      </c>
      <c r="W59" s="234"/>
      <c r="X59" s="227" t="str">
        <f>NOVA!B48</f>
        <v>4b</v>
      </c>
      <c r="Y59" s="227" t="str">
        <f>NOVA!C48</f>
        <v>Explore a career with earth science</v>
      </c>
      <c r="Z59" s="227"/>
      <c r="AA59" s="227" t="str">
        <f>IF(NOVA!L48&lt;&gt;"", NOVA!L48, "")</f>
        <v/>
      </c>
      <c r="AB59" s="234"/>
      <c r="AC59" s="227">
        <f>NOVA!B107</f>
        <v>4</v>
      </c>
      <c r="AD59" s="227" t="str">
        <f>NOVA!C107</f>
        <v>Do A or B</v>
      </c>
      <c r="AE59" s="227"/>
      <c r="AF59" s="227" t="str">
        <f>IF(NOVA!L107&lt;&gt;"", NOVA!L107, "")</f>
        <v/>
      </c>
      <c r="AG59" s="234"/>
    </row>
    <row r="60" spans="5:37">
      <c r="I60" s="378"/>
      <c r="J60" s="219">
        <f>Electives!B70</f>
        <v>6</v>
      </c>
      <c r="K60" s="36" t="str">
        <f>Electives!C70</f>
        <v>Sign a simple sentence</v>
      </c>
      <c r="L60" s="31" t="str">
        <f>IF(Electives!L70&lt;&gt;"","E","")</f>
        <v/>
      </c>
      <c r="R60" s="177"/>
      <c r="S60" s="160" t="str">
        <f>'Shooting Sports'!B30</f>
        <v>S4</v>
      </c>
      <c r="T60" s="160" t="str">
        <f>'Shooting Sports'!C30</f>
        <v>5 facts about archery in history/lit</v>
      </c>
      <c r="U60" s="160"/>
      <c r="V60" s="160" t="str">
        <f>IF('Shooting Sports'!L30&lt;&gt;"", 'Shooting Sports'!L30, "")</f>
        <v/>
      </c>
      <c r="W60" s="177"/>
      <c r="AB60" s="177"/>
      <c r="AC60" s="227" t="str">
        <f>NOVA!B108</f>
        <v>4a</v>
      </c>
      <c r="AD60" s="227" t="str">
        <f>NOVA!C108</f>
        <v>Visit a place with space science</v>
      </c>
      <c r="AE60" s="227"/>
      <c r="AF60" s="227" t="str">
        <f>IF(NOVA!L108&lt;&gt;"", NOVA!L108, "")</f>
        <v/>
      </c>
      <c r="AG60" s="177"/>
    </row>
    <row r="61" spans="5:37">
      <c r="I61" s="378"/>
      <c r="J61" s="219">
        <f>Electives!B71</f>
        <v>7</v>
      </c>
      <c r="K61" s="36" t="str">
        <f>Electives!C71</f>
        <v>Learn about a famous person with a disability</v>
      </c>
      <c r="L61" s="31" t="str">
        <f>IF(Electives!L71&lt;&gt;"","E","")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IF(NOVA!L109&lt;&gt;"", NOVA!L109, "")</f>
        <v/>
      </c>
      <c r="AG61" s="233"/>
    </row>
    <row r="62" spans="5:37" ht="13.2" customHeight="1">
      <c r="I62" s="378"/>
      <c r="J62" s="219">
        <f>Electives!B72</f>
        <v>8</v>
      </c>
      <c r="K62" s="36" t="str">
        <f>Electives!C72</f>
        <v>Attend an event for disabled people</v>
      </c>
      <c r="L62" s="31" t="str">
        <f>IF(Electives!L72&lt;&gt;"","E","")</f>
        <v/>
      </c>
      <c r="O62"/>
      <c r="R62" s="235"/>
      <c r="S62" s="160">
        <f>'Shooting Sports'!B33</f>
        <v>1</v>
      </c>
      <c r="T62" s="160" t="str">
        <f>'Shooting Sports'!C33</f>
        <v>Demonstrate good shooting techniques</v>
      </c>
      <c r="U62" s="160"/>
      <c r="V62" s="160" t="str">
        <f>IF('Shooting Sports'!L33&lt;&gt;"", 'Shooting Sports'!L33, "")</f>
        <v/>
      </c>
      <c r="W62" s="235"/>
      <c r="AB62" s="235"/>
      <c r="AC62" s="227" t="str">
        <f>NOVA!B110</f>
        <v>4a2</v>
      </c>
      <c r="AD62" s="227" t="str">
        <f>NOVA!C110</f>
        <v>Discuss with counselor</v>
      </c>
      <c r="AE62" s="227"/>
      <c r="AF62" s="227" t="str">
        <f>IF(NOVA!L110&lt;&gt;"", NOVA!L110, "")</f>
        <v/>
      </c>
      <c r="AG62" s="235"/>
    </row>
    <row r="63" spans="5:37" ht="12.75" customHeight="1">
      <c r="E63"/>
      <c r="I63" s="218"/>
      <c r="J63"/>
      <c r="L63" s="175"/>
      <c r="O63"/>
      <c r="R63" s="233"/>
      <c r="S63" s="160">
        <f>'Shooting Sports'!B34</f>
        <v>2</v>
      </c>
      <c r="T63" s="160" t="str">
        <f>'Shooting Sports'!C34</f>
        <v>Explain parts of slingshot</v>
      </c>
      <c r="U63" s="160"/>
      <c r="V63" s="160" t="str">
        <f>IF('Shooting Sports'!L34&lt;&gt;"", 'Shooting Sports'!L34, "")</f>
        <v/>
      </c>
      <c r="W63" s="233"/>
      <c r="AB63" s="233"/>
      <c r="AC63" s="227" t="str">
        <f>NOVA!B111</f>
        <v>4b</v>
      </c>
      <c r="AD63" s="227" t="str">
        <f>NOVA!C111</f>
        <v>Explore a career with space science</v>
      </c>
      <c r="AE63" s="227"/>
      <c r="AF63" s="227" t="str">
        <f>IF(NOVA!L111&lt;&gt;"", NOVA!L111, "")</f>
        <v/>
      </c>
      <c r="AG63" s="233"/>
    </row>
    <row r="64" spans="5:37" ht="12.75" customHeight="1">
      <c r="E64"/>
      <c r="J64"/>
      <c r="L64" s="175"/>
      <c r="O64"/>
      <c r="R64" s="233"/>
      <c r="S64" s="160">
        <f>'Shooting Sports'!B35</f>
        <v>3</v>
      </c>
      <c r="T64" s="160" t="str">
        <f>'Shooting Sports'!C35</f>
        <v>Explain types of ammo</v>
      </c>
      <c r="U64" s="160"/>
      <c r="V64" s="160" t="str">
        <f>IF('Shooting Sports'!L35&lt;&gt;"", 'Shooting Sports'!L35, "")</f>
        <v/>
      </c>
      <c r="W64" s="233"/>
      <c r="AB64" s="233"/>
      <c r="AC64" s="227">
        <f>NOVA!B112</f>
        <v>5</v>
      </c>
      <c r="AD64" s="227" t="str">
        <f>NOVA!C112</f>
        <v>Discuss your findings with counselor</v>
      </c>
      <c r="AE64" s="227"/>
      <c r="AF64" s="227" t="str">
        <f>IF(NOVA!L112&lt;&gt;"", NOVA!L112, "")</f>
        <v/>
      </c>
      <c r="AG64" s="233"/>
    </row>
    <row r="65" spans="5:33">
      <c r="E65"/>
      <c r="J65"/>
      <c r="O65"/>
      <c r="R65" s="233"/>
      <c r="S65" s="160">
        <f>'Shooting Sports'!B36</f>
        <v>4</v>
      </c>
      <c r="T65" s="160" t="str">
        <f>'Shooting Sports'!C36</f>
        <v>Explain types of targets</v>
      </c>
      <c r="U65" s="160"/>
      <c r="V65" s="160" t="str">
        <f>IF('Shooting Sports'!L36&lt;&gt;"", 'Shooting Sports'!L36,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Sports'!L39&lt;&gt;"", 'Shooting Sports'!L39, "")</f>
        <v/>
      </c>
      <c r="W67" s="233"/>
      <c r="AB67" s="233"/>
      <c r="AG67" s="233"/>
    </row>
    <row r="68" spans="5:33">
      <c r="O68"/>
      <c r="R68" s="233"/>
      <c r="S68" s="160" t="str">
        <f>'Shooting Sports'!B40</f>
        <v>S1</v>
      </c>
      <c r="T68" s="160" t="str">
        <f>'Shooting Sports'!C40</f>
        <v>Fire 5 shots in 2 volleys at a target</v>
      </c>
      <c r="U68" s="160"/>
      <c r="V68" s="160" t="str">
        <f>IF('Shooting Sports'!L40&lt;&gt;"", 'Shooting Sports'!L40, "")</f>
        <v/>
      </c>
      <c r="W68" s="233"/>
      <c r="AB68" s="233"/>
      <c r="AG68" s="233"/>
    </row>
    <row r="69" spans="5:33">
      <c r="O69"/>
      <c r="R69" s="233"/>
      <c r="S69" s="160" t="str">
        <f>'Shooting Sports'!B41</f>
        <v>S2</v>
      </c>
      <c r="T69" s="160" t="str">
        <f>'Shooting Sports'!C41</f>
        <v>Demonstrate/Explain range commands</v>
      </c>
      <c r="U69" s="160"/>
      <c r="V69" s="160" t="str">
        <f>IF('Shooting Sports'!L41&lt;&gt;"", 'Shooting Sports'!L41, "")</f>
        <v/>
      </c>
      <c r="W69" s="233"/>
      <c r="AB69" s="233"/>
      <c r="AG69" s="233"/>
    </row>
    <row r="70" spans="5:33" ht="13.2" customHeight="1">
      <c r="O70"/>
      <c r="S70" s="160" t="str">
        <f>'Shooting Sports'!B42</f>
        <v>S3</v>
      </c>
      <c r="T70" s="160" t="str">
        <f>'Shooting Sports'!C42</f>
        <v>Shoot with your off hand</v>
      </c>
      <c r="U70" s="160"/>
      <c r="V70" s="160" t="str">
        <f>IF('Shooting Sports'!L42&lt;&gt;"", 'Shooting Sports'!L42,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OAo2tAgQiuDhinfmQcecTsdpI0+KJiKx+cKUAjftdqNKbfvKPFUBCFzMvITgEHd53Fy6NKohB6KZRxyPMGkqJg==" saltValue="4KBRxE10XXOOsFiiYryD0g=="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9</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Bobcat!M13</f>
        <v/>
      </c>
      <c r="D4" s="373" t="str">
        <f>Achievements!E5</f>
        <v>(do 1-4 and one other)</v>
      </c>
      <c r="E4" s="31">
        <f>Achievements!$B6</f>
        <v>1</v>
      </c>
      <c r="F4" s="179" t="str">
        <f>Achievements!$C6</f>
        <v>Attend a pack or family campout</v>
      </c>
      <c r="G4" s="32" t="str">
        <f>IF(Achievements!M6&lt;&gt;"","A","")</f>
        <v/>
      </c>
      <c r="I4" s="366" t="str">
        <f>Electives!E6</f>
        <v>(do 1-4 and one of 5-7)</v>
      </c>
      <c r="J4" s="178">
        <f>Electives!B7</f>
        <v>1</v>
      </c>
      <c r="K4" s="36" t="str">
        <f>Electives!C7</f>
        <v>ID parts of a coin</v>
      </c>
      <c r="L4" s="31" t="str">
        <f>IF(Electives!M7&lt;&gt;"","E","")</f>
        <v/>
      </c>
      <c r="N4" s="378" t="str">
        <f>Electives!E74</f>
        <v>(do all, only one of 3)</v>
      </c>
      <c r="O4" s="178">
        <f>Electives!B75</f>
        <v>1</v>
      </c>
      <c r="P4" s="36" t="str">
        <f>Electives!C75</f>
        <v>Play a game of dinosaur knowledge</v>
      </c>
      <c r="Q4" s="31" t="str">
        <f>IF(Electives!M75&lt;&gt;"","E","")</f>
        <v/>
      </c>
      <c r="R4" s="221"/>
      <c r="S4" s="226">
        <f>'Cub Awards'!B6</f>
        <v>1</v>
      </c>
      <c r="T4" s="364" t="str">
        <f>'Cub Awards'!C6</f>
        <v>Create a checklist to keep home safe</v>
      </c>
      <c r="U4" s="364"/>
      <c r="V4" s="226" t="str">
        <f>IF('Cub Awards'!M6&lt;&gt;"", 'Cub Awards'!M6, "")</f>
        <v/>
      </c>
      <c r="W4" s="221"/>
      <c r="X4" s="227" t="str">
        <f>NOVA!B174</f>
        <v>1a</v>
      </c>
      <c r="Y4" s="227" t="str">
        <f>NOVA!C174</f>
        <v>Complete the Air of the Wolf adventure</v>
      </c>
      <c r="Z4" s="227"/>
      <c r="AA4" s="227" t="str">
        <f>IF(NOVA!M174&lt;&gt;"", NOVA!M174, "")</f>
        <v/>
      </c>
      <c r="AB4" s="221"/>
      <c r="AC4" s="227" t="str">
        <f>NOVA!B51</f>
        <v>1a</v>
      </c>
      <c r="AD4" s="227" t="str">
        <f>NOVA!C51</f>
        <v>Read or watch 1 hour of wildlife content</v>
      </c>
      <c r="AE4" s="227"/>
      <c r="AF4" s="227" t="str">
        <f>IF(NOVA!M51&lt;&gt;"", NOVA!M51, "")</f>
        <v/>
      </c>
      <c r="AG4" s="221"/>
      <c r="AH4" s="227" t="str">
        <f>NOVA!B115</f>
        <v>1a</v>
      </c>
      <c r="AI4" s="227" t="str">
        <f>NOVA!C115</f>
        <v>Read or watch 1 hour of tech content</v>
      </c>
      <c r="AJ4" s="227"/>
      <c r="AK4" s="227" t="str">
        <f>IF(NOVA!M115&lt;&gt;"", NOVA!M115,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IF(Achievements!M7&lt;&gt;"","A","")</f>
        <v/>
      </c>
      <c r="I5" s="367"/>
      <c r="J5" s="178">
        <f>Electives!B8</f>
        <v>2</v>
      </c>
      <c r="K5" s="36" t="str">
        <f>Electives!C8</f>
        <v>Find and tell about the mintmarks</v>
      </c>
      <c r="L5" s="31" t="str">
        <f>IF(Electives!M8&lt;&gt;"","E","")</f>
        <v/>
      </c>
      <c r="N5" s="378"/>
      <c r="O5" s="178">
        <f>Electives!B76</f>
        <v>2</v>
      </c>
      <c r="P5" s="36" t="str">
        <f>Electives!C76</f>
        <v>Create an imaginary dinosaur</v>
      </c>
      <c r="Q5" s="31" t="str">
        <f>IF(Electives!M76&lt;&gt;"","E","")</f>
        <v/>
      </c>
      <c r="R5" s="224"/>
      <c r="S5" s="226">
        <f>'Cub Awards'!B7</f>
        <v>2</v>
      </c>
      <c r="T5" s="364" t="str">
        <f>'Cub Awards'!C7</f>
        <v>Discuss emergency plan with family</v>
      </c>
      <c r="U5" s="364"/>
      <c r="V5" s="226" t="str">
        <f>IF('Cub Awards'!M7&lt;&gt;"", 'Cub Awards'!M7, "")</f>
        <v/>
      </c>
      <c r="W5" s="224"/>
      <c r="X5" s="227" t="str">
        <f>NOVA!B175</f>
        <v>1b</v>
      </c>
      <c r="Y5" s="227" t="str">
        <f>NOVA!C175</f>
        <v>Complete the Code of the Wolf adventure</v>
      </c>
      <c r="Z5" s="227"/>
      <c r="AA5" s="227" t="str">
        <f>IF(NOVA!M175&lt;&gt;"", NOVA!M175, "")</f>
        <v xml:space="preserve"> </v>
      </c>
      <c r="AB5" s="224"/>
      <c r="AC5" s="227" t="str">
        <f>NOVA!B52</f>
        <v>1b</v>
      </c>
      <c r="AD5" s="227" t="str">
        <f>NOVA!C52</f>
        <v>List at least two questions or ideas</v>
      </c>
      <c r="AE5" s="227"/>
      <c r="AF5" s="227" t="str">
        <f>IF(NOVA!M52&lt;&gt;"", NOVA!M52, "")</f>
        <v/>
      </c>
      <c r="AG5" s="224"/>
      <c r="AH5" s="227" t="str">
        <f>NOVA!B116</f>
        <v>1b</v>
      </c>
      <c r="AI5" s="227" t="str">
        <f>NOVA!C116</f>
        <v>List at least two questions or ideas</v>
      </c>
      <c r="AJ5" s="227"/>
      <c r="AK5" s="227" t="str">
        <f>IF(NOVA!M116&lt;&gt;"", NOVA!M116, "")</f>
        <v/>
      </c>
    </row>
    <row r="6" spans="1:37">
      <c r="A6" s="39" t="s">
        <v>271</v>
      </c>
      <c r="B6" s="48" t="str">
        <f>IF(COUNTIF(B11:B16,"C")&gt;0,COUNTIF(B11:B16,"C")," ")</f>
        <v xml:space="preserve"> </v>
      </c>
      <c r="D6" s="374"/>
      <c r="E6" s="31" t="str">
        <f>Achievements!$B8</f>
        <v>3a</v>
      </c>
      <c r="F6" s="179" t="str">
        <f>Achievements!$C8</f>
        <v>Recite Outdoor Code</v>
      </c>
      <c r="G6" s="32" t="str">
        <f>IF(Achievements!M8&lt;&gt;"","A","")</f>
        <v/>
      </c>
      <c r="I6" s="367"/>
      <c r="J6" s="178">
        <f>Electives!B9</f>
        <v>3</v>
      </c>
      <c r="K6" s="36" t="str">
        <f>Electives!C9</f>
        <v>Make a rubbing of a coin</v>
      </c>
      <c r="L6" s="31" t="str">
        <f>IF(Electives!M9&lt;&gt;"","E","")</f>
        <v/>
      </c>
      <c r="N6" s="378"/>
      <c r="O6" s="178" t="str">
        <f>Electives!B77</f>
        <v>3a</v>
      </c>
      <c r="P6" s="36" t="str">
        <f>Electives!C77</f>
        <v>Make a fossil cast</v>
      </c>
      <c r="Q6" s="31" t="str">
        <f>IF(Electives!M77&lt;&gt;"","E","")</f>
        <v/>
      </c>
      <c r="R6" s="228"/>
      <c r="S6" s="226">
        <f>'Cub Awards'!B8</f>
        <v>3</v>
      </c>
      <c r="T6" s="364" t="str">
        <f>'Cub Awards'!C8</f>
        <v>Create/plan/practice summoning help</v>
      </c>
      <c r="U6" s="364"/>
      <c r="V6" s="226" t="str">
        <f>IF('Cub Awards'!M8&lt;&gt;"", 'Cub Awards'!M8, "")</f>
        <v/>
      </c>
      <c r="W6" s="228"/>
      <c r="X6" s="227">
        <f>NOVA!B176</f>
        <v>2</v>
      </c>
      <c r="Y6" s="227" t="str">
        <f>NOVA!C176</f>
        <v>Complete Call of the Wild adventure</v>
      </c>
      <c r="Z6" s="227"/>
      <c r="AA6" s="227" t="str">
        <f>IF(NOVA!M176&lt;&gt;"", NOVA!M176, "")</f>
        <v/>
      </c>
      <c r="AB6" s="228"/>
      <c r="AC6" s="227" t="str">
        <f>NOVA!B53</f>
        <v>1c</v>
      </c>
      <c r="AD6" s="227" t="str">
        <f>NOVA!C53</f>
        <v>Discuss two with your counselor</v>
      </c>
      <c r="AE6" s="227"/>
      <c r="AF6" s="227" t="str">
        <f>IF(NOVA!M53&lt;&gt;"", NOVA!M53, "")</f>
        <v/>
      </c>
      <c r="AG6" s="228"/>
      <c r="AH6" s="227" t="str">
        <f>NOVA!B117</f>
        <v>1c</v>
      </c>
      <c r="AI6" s="227" t="str">
        <f>NOVA!C117</f>
        <v>Discuss two with your counselor</v>
      </c>
      <c r="AJ6" s="227"/>
      <c r="AK6" s="227" t="str">
        <f>IF(NOVA!M117&lt;&gt;"", NOVA!M117,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IF(Achievements!M9&lt;&gt;"","A","")</f>
        <v/>
      </c>
      <c r="I7" s="367"/>
      <c r="J7" s="178">
        <f>Electives!B10</f>
        <v>4</v>
      </c>
      <c r="K7" s="36" t="str">
        <f>Electives!C10</f>
        <v>Play a game with coin math</v>
      </c>
      <c r="L7" s="31" t="str">
        <f>IF(Electives!M10&lt;&gt;"","E","")</f>
        <v/>
      </c>
      <c r="N7" s="378"/>
      <c r="O7" s="178" t="str">
        <f>Electives!B78</f>
        <v>3b</v>
      </c>
      <c r="P7" s="36" t="str">
        <f>Electives!C78</f>
        <v>Make a dinosaur dig and dig in it</v>
      </c>
      <c r="Q7" s="31" t="str">
        <f>IF(Electives!M78&lt;&gt;"","E","")</f>
        <v/>
      </c>
      <c r="R7" s="228"/>
      <c r="S7" s="226">
        <f>'Cub Awards'!B9</f>
        <v>4</v>
      </c>
      <c r="T7" s="364" t="str">
        <f>'Cub Awards'!C9</f>
        <v>Learn basic first aid</v>
      </c>
      <c r="U7" s="364"/>
      <c r="V7" s="226" t="str">
        <f>IF('Cub Awards'!M9&lt;&gt;"", 'Cub Awards'!M9, "")</f>
        <v/>
      </c>
      <c r="W7" s="228"/>
      <c r="X7" s="227">
        <f>NOVA!B177</f>
        <v>3</v>
      </c>
      <c r="Y7" s="227" t="str">
        <f>NOVA!C177</f>
        <v>Discuss facts about Dr. Alvarez</v>
      </c>
      <c r="Z7" s="227"/>
      <c r="AA7" s="227" t="str">
        <f>IF(NOVA!M177&lt;&gt;"", NOVA!M177, "")</f>
        <v/>
      </c>
      <c r="AB7" s="228"/>
      <c r="AC7" s="227">
        <f>NOVA!B54</f>
        <v>2</v>
      </c>
      <c r="AD7" s="227" t="str">
        <f>NOVA!C54</f>
        <v>Complete an elective listed in comment</v>
      </c>
      <c r="AE7" s="227"/>
      <c r="AF7" s="227" t="str">
        <f>IF(NOVA!M54&lt;&gt;"", NOVA!M54, "")</f>
        <v/>
      </c>
      <c r="AG7" s="228"/>
      <c r="AH7" s="227">
        <f>NOVA!B118</f>
        <v>2</v>
      </c>
      <c r="AI7" s="227" t="str">
        <f>NOVA!C118</f>
        <v>Complete an elective listed in comment</v>
      </c>
      <c r="AJ7" s="227"/>
      <c r="AK7" s="227" t="str">
        <f>IF(NOVA!M118&lt;&gt;"", NOVA!M118, "")</f>
        <v/>
      </c>
    </row>
    <row r="8" spans="1:37">
      <c r="A8" s="47"/>
      <c r="B8" s="47"/>
      <c r="D8" s="374"/>
      <c r="E8" s="31" t="str">
        <f>Achievements!$B10</f>
        <v>3c</v>
      </c>
      <c r="F8" s="179" t="str">
        <f>Achievements!$C10</f>
        <v>List how you are careful with fire</v>
      </c>
      <c r="G8" s="32" t="str">
        <f>IF(Achievements!M10&lt;&gt;"","A","")</f>
        <v/>
      </c>
      <c r="I8" s="367"/>
      <c r="J8" s="178">
        <f>Electives!B11</f>
        <v>5</v>
      </c>
      <c r="K8" s="36" t="str">
        <f>Electives!C11</f>
        <v>Play a coin game</v>
      </c>
      <c r="L8" s="31" t="str">
        <f>IF(Electives!M11&lt;&gt;"","E","")</f>
        <v/>
      </c>
      <c r="N8" s="378"/>
      <c r="O8" s="178">
        <f>Electives!B79</f>
        <v>4</v>
      </c>
      <c r="P8" s="36" t="str">
        <f>Electives!C79</f>
        <v>Make an edible fossil</v>
      </c>
      <c r="Q8" s="31" t="str">
        <f>IF(Electives!M79&lt;&gt;"","E","")</f>
        <v/>
      </c>
      <c r="R8" s="228"/>
      <c r="S8" s="226">
        <f>'Cub Awards'!B10</f>
        <v>5</v>
      </c>
      <c r="T8" s="364" t="str">
        <f>'Cub Awards'!C10</f>
        <v>Join a safe kids program</v>
      </c>
      <c r="U8" s="364"/>
      <c r="V8" s="226" t="str">
        <f>IF('Cub Awards'!M10&lt;&gt;"", 'Cub Awards'!M10, "")</f>
        <v/>
      </c>
      <c r="W8" s="228"/>
      <c r="X8" s="227">
        <f>NOVA!B178</f>
        <v>4</v>
      </c>
      <c r="Y8" s="227" t="str">
        <f>NOVA!C178</f>
        <v>Research 3 famous STEM professionals</v>
      </c>
      <c r="Z8" s="227"/>
      <c r="AA8" s="227" t="str">
        <f>IF(NOVA!M178&lt;&gt;"", NOVA!M178, "")</f>
        <v/>
      </c>
      <c r="AB8" s="228"/>
      <c r="AC8" s="227" t="str">
        <f>NOVA!B55</f>
        <v>3a</v>
      </c>
      <c r="AD8" s="227" t="str">
        <f>NOVA!C55</f>
        <v>Explore what is wildlife</v>
      </c>
      <c r="AE8" s="227"/>
      <c r="AF8" s="227" t="str">
        <f>IF(NOVA!M55&lt;&gt;"", NOVA!M55, "")</f>
        <v/>
      </c>
      <c r="AG8" s="228"/>
      <c r="AH8" s="227" t="str">
        <f>NOVA!B119</f>
        <v>3a</v>
      </c>
      <c r="AI8" s="227" t="str">
        <f>NOVA!C119</f>
        <v>Look up definition of Technology</v>
      </c>
      <c r="AJ8" s="227"/>
      <c r="AK8" s="227" t="str">
        <f>IF(NOVA!M119&lt;&gt;"", NOVA!M119, "")</f>
        <v/>
      </c>
    </row>
    <row r="9" spans="1:37">
      <c r="A9" s="4"/>
      <c r="B9" s="4"/>
      <c r="D9" s="374"/>
      <c r="E9" s="31" t="str">
        <f>Achievements!$B11</f>
        <v>4a</v>
      </c>
      <c r="F9" s="179" t="str">
        <f>Achievements!$C11</f>
        <v>Show what to do during natural disaster</v>
      </c>
      <c r="G9" s="32" t="str">
        <f>IF(Achievements!M11&lt;&gt;"","A","")</f>
        <v/>
      </c>
      <c r="I9" s="367"/>
      <c r="J9" s="178">
        <f>Electives!B12</f>
        <v>6</v>
      </c>
      <c r="K9" s="36" t="str">
        <f>Electives!C12</f>
        <v>Create a balance scale</v>
      </c>
      <c r="L9" s="31" t="str">
        <f>IF(Electives!M12&lt;&gt;"","E","")</f>
        <v/>
      </c>
      <c r="O9" s="174" t="str">
        <f>Electives!B81</f>
        <v>Finding Your Way</v>
      </c>
      <c r="P9" s="29"/>
      <c r="R9" s="228"/>
      <c r="S9" s="226">
        <f>'Cub Awards'!B11</f>
        <v>6</v>
      </c>
      <c r="T9" s="364" t="str">
        <f>'Cub Awards'!C11</f>
        <v>Tell about what you learned</v>
      </c>
      <c r="U9" s="364"/>
      <c r="V9" s="226" t="str">
        <f>IF('Cub Awards'!M11&lt;&gt;"", 'Cub Awards'!M11, "")</f>
        <v/>
      </c>
      <c r="W9" s="228"/>
      <c r="X9" s="227">
        <f>NOVA!B179</f>
        <v>5</v>
      </c>
      <c r="Y9" s="227" t="str">
        <f>NOVA!C179</f>
        <v>Discuss importance of STEM education</v>
      </c>
      <c r="Z9" s="227"/>
      <c r="AA9" s="227" t="str">
        <f>IF(NOVA!M179&lt;&gt;"", NOVA!M179, "")</f>
        <v/>
      </c>
      <c r="AB9" s="228"/>
      <c r="AC9" s="227" t="str">
        <f>NOVA!B56</f>
        <v>3b</v>
      </c>
      <c r="AD9" s="227" t="str">
        <f>NOVA!C56</f>
        <v>Explain relationships within food chain</v>
      </c>
      <c r="AE9" s="227"/>
      <c r="AF9" s="227" t="str">
        <f>IF(NOVA!M56&lt;&gt;"", NOVA!M56, "")</f>
        <v/>
      </c>
      <c r="AG9" s="228"/>
      <c r="AH9" s="227" t="str">
        <f>NOVA!B120</f>
        <v>3b1</v>
      </c>
      <c r="AI9" s="227" t="str">
        <f>NOVA!C120</f>
        <v>How is tech used in communication</v>
      </c>
      <c r="AJ9" s="227"/>
      <c r="AK9" s="227" t="str">
        <f>IF(NOVA!M120&lt;&gt;"", NOVA!M120, "")</f>
        <v/>
      </c>
    </row>
    <row r="10" spans="1:37" ht="12.75" customHeight="1">
      <c r="A10" s="1" t="s">
        <v>24</v>
      </c>
      <c r="D10" s="374"/>
      <c r="E10" s="31" t="str">
        <f>Achievements!$B12</f>
        <v>4b</v>
      </c>
      <c r="F10" s="179" t="str">
        <f>Achievements!$C12</f>
        <v>Show what to do to prevent spreading germs</v>
      </c>
      <c r="G10" s="32" t="str">
        <f>IF(Achievements!M12&lt;&gt;"","A","")</f>
        <v/>
      </c>
      <c r="I10" s="368"/>
      <c r="J10" s="178">
        <f>Electives!B13</f>
        <v>7</v>
      </c>
      <c r="K10" s="36" t="str">
        <f>Electives!C13</f>
        <v>Do a coin weight investigation</v>
      </c>
      <c r="L10" s="31" t="str">
        <f>IF(Electives!M13&lt;&gt;"","E","")</f>
        <v/>
      </c>
      <c r="N10" s="378" t="str">
        <f>Electives!E81</f>
        <v>(do all)</v>
      </c>
      <c r="O10" s="178" t="str">
        <f>Electives!B82</f>
        <v>1a</v>
      </c>
      <c r="P10" s="36" t="str">
        <f>Electives!C82</f>
        <v>Locate your home on a map</v>
      </c>
      <c r="Q10" s="31" t="str">
        <f>IF(Electives!M82&lt;&gt;"","E","")</f>
        <v/>
      </c>
      <c r="R10" s="224"/>
      <c r="S10" s="229"/>
      <c r="T10" s="324" t="str">
        <f>'Cub Awards'!C13</f>
        <v>Outdoor Activity Award</v>
      </c>
      <c r="U10" s="324"/>
      <c r="V10" s="229"/>
      <c r="W10" s="224"/>
      <c r="X10" s="227">
        <f>NOVA!B180</f>
        <v>6</v>
      </c>
      <c r="Y10" s="227" t="str">
        <f>NOVA!C180</f>
        <v>Participate in a science project</v>
      </c>
      <c r="Z10" s="227"/>
      <c r="AA10" s="227" t="str">
        <f>IF(NOVA!M180&lt;&gt;"", NOVA!M180, "")</f>
        <v/>
      </c>
      <c r="AB10" s="224"/>
      <c r="AC10" s="227" t="str">
        <f>NOVA!B57</f>
        <v>3c</v>
      </c>
      <c r="AD10" s="227" t="str">
        <f>NOVA!C57</f>
        <v>Explain your favorite plant / wildlife</v>
      </c>
      <c r="AE10" s="227"/>
      <c r="AF10" s="227" t="str">
        <f>IF(NOVA!M57&lt;&gt;"", NOVA!M57, "")</f>
        <v/>
      </c>
      <c r="AG10" s="224"/>
      <c r="AH10" s="227" t="str">
        <f>NOVA!B121</f>
        <v>3b2</v>
      </c>
      <c r="AI10" s="227" t="str">
        <f>NOVA!C121</f>
        <v>How is tech used in business</v>
      </c>
      <c r="AJ10" s="227"/>
      <c r="AK10" s="227" t="str">
        <f>IF(NOVA!M121&lt;&gt;"", NOVA!M121, "")</f>
        <v/>
      </c>
    </row>
    <row r="11" spans="1:37" ht="13.2" customHeight="1">
      <c r="A11" s="40" t="str">
        <f>Achievements!B5</f>
        <v>Call of the Wild</v>
      </c>
      <c r="B11" s="49" t="str">
        <f>Achievements!M15</f>
        <v/>
      </c>
      <c r="D11" s="374"/>
      <c r="E11" s="31">
        <f>Achievements!$B13</f>
        <v>5</v>
      </c>
      <c r="F11" s="179" t="str">
        <f>Achievements!$C13</f>
        <v>Tie an overhand and square knots</v>
      </c>
      <c r="G11" s="32" t="str">
        <f>IF(Achievements!M13&lt;&gt;"","A","")</f>
        <v/>
      </c>
      <c r="J11" s="174" t="str">
        <f>Electives!B15</f>
        <v>Air of the Wolf</v>
      </c>
      <c r="K11" s="1"/>
      <c r="N11" s="378"/>
      <c r="O11" s="178" t="str">
        <f>Electives!B83</f>
        <v>1b</v>
      </c>
      <c r="P11" s="36" t="str">
        <f>Electives!C83</f>
        <v>Draw a map</v>
      </c>
      <c r="Q11" s="31" t="str">
        <f>IF(Electives!M83&lt;&gt;"","E","")</f>
        <v/>
      </c>
      <c r="R11" s="224"/>
      <c r="S11" s="226">
        <f>'Cub Awards'!B14</f>
        <v>1</v>
      </c>
      <c r="T11" s="364" t="str">
        <f>'Cub Awards'!C14</f>
        <v>Attend either summer Day or Resident camp</v>
      </c>
      <c r="U11" s="364"/>
      <c r="V11" s="226" t="str">
        <f>IF('Cub Awards'!M14&lt;&gt;"", 'Cub Awards'!M14, "")</f>
        <v/>
      </c>
      <c r="W11" s="224"/>
      <c r="X11" s="227">
        <f>NOVA!B181</f>
        <v>7</v>
      </c>
      <c r="Y11" s="227" t="str">
        <f>NOVA!C181</f>
        <v>Do ONE</v>
      </c>
      <c r="Z11" s="227"/>
      <c r="AA11" s="227" t="str">
        <f>IF(NOVA!M181&lt;&gt;"", NOVA!M181, "")</f>
        <v/>
      </c>
      <c r="AB11" s="224"/>
      <c r="AC11" s="227" t="str">
        <f>NOVA!B58</f>
        <v>3d</v>
      </c>
      <c r="AD11" s="227" t="str">
        <f>NOVA!C58</f>
        <v>Discuss what you've learned</v>
      </c>
      <c r="AE11" s="227"/>
      <c r="AF11" s="227" t="str">
        <f>IF(NOVA!M58&lt;&gt;"", NOVA!M58, "")</f>
        <v/>
      </c>
      <c r="AG11" s="224"/>
      <c r="AH11" s="227" t="str">
        <f>NOVA!B122</f>
        <v>3b3</v>
      </c>
      <c r="AI11" s="227" t="str">
        <f>NOVA!C122</f>
        <v>How is tech used in construction</v>
      </c>
      <c r="AJ11" s="227"/>
      <c r="AK11" s="227" t="str">
        <f>IF(NOVA!M122&lt;&gt;"", NOVA!M122, "")</f>
        <v/>
      </c>
    </row>
    <row r="12" spans="1:37" ht="13.2" customHeight="1">
      <c r="A12" s="41" t="str">
        <f>Achievements!B16</f>
        <v>Council Fire</v>
      </c>
      <c r="B12" s="49" t="str">
        <f>Achievements!M24</f>
        <v/>
      </c>
      <c r="D12" s="374"/>
      <c r="E12" s="31">
        <f>Achievements!$B14</f>
        <v>6</v>
      </c>
      <c r="F12" s="179" t="str">
        <f>Achievements!$C14</f>
        <v>Identify four types of animals</v>
      </c>
      <c r="G12" s="32" t="str">
        <f>IF(Achievements!M14&lt;&gt;"","A","")</f>
        <v/>
      </c>
      <c r="I12" s="378" t="str">
        <f>Electives!E15</f>
        <v>(do two of 1 and two of 2)</v>
      </c>
      <c r="J12" s="178" t="str">
        <f>Electives!B16</f>
        <v>1a</v>
      </c>
      <c r="K12" s="178" t="str">
        <f>Electives!C16</f>
        <v>Fly and modify a paper airplane</v>
      </c>
      <c r="L12" s="31" t="str">
        <f>IF(Electives!M16&lt;&gt;"","E","")</f>
        <v/>
      </c>
      <c r="N12" s="378"/>
      <c r="O12" s="178" t="str">
        <f>Electives!B84</f>
        <v>2a</v>
      </c>
      <c r="P12" s="36" t="str">
        <f>Electives!C84</f>
        <v>Identify a compass rose</v>
      </c>
      <c r="Q12" s="31" t="str">
        <f>IF(Electives!M84&lt;&gt;"","E","")</f>
        <v/>
      </c>
      <c r="R12" s="221"/>
      <c r="S12" s="226">
        <f>'Cub Awards'!B15</f>
        <v>2</v>
      </c>
      <c r="T12" s="364" t="str">
        <f>'Cub Awards'!C15</f>
        <v>Complete Paws on the Path</v>
      </c>
      <c r="U12" s="364"/>
      <c r="V12" s="226" t="str">
        <f>IF('Cub Awards'!M15&lt;&gt;"", 'Cub Awards'!M15, "")</f>
        <v xml:space="preserve"> </v>
      </c>
      <c r="W12" s="221"/>
      <c r="X12" s="227" t="str">
        <f>NOVA!B182</f>
        <v>7a</v>
      </c>
      <c r="Y12" s="227" t="str">
        <f>NOVA!C182</f>
        <v>Visit with someone in a STEM career</v>
      </c>
      <c r="Z12" s="227"/>
      <c r="AA12" s="227" t="str">
        <f>IF(NOVA!M182&lt;&gt;"", NOVA!M182, "")</f>
        <v/>
      </c>
      <c r="AB12" s="221"/>
      <c r="AC12" s="227">
        <f>NOVA!B59</f>
        <v>4</v>
      </c>
      <c r="AD12" s="227" t="str">
        <f>NOVA!C59</f>
        <v>Do TWO from A-F</v>
      </c>
      <c r="AE12" s="227"/>
      <c r="AF12" s="227" t="str">
        <f>IF(NOVA!M59&lt;&gt;"", NOVA!M59, "")</f>
        <v/>
      </c>
      <c r="AG12" s="221"/>
      <c r="AH12" s="227" t="str">
        <f>NOVA!B123</f>
        <v>3b4</v>
      </c>
      <c r="AI12" s="227" t="str">
        <f>NOVA!C123</f>
        <v>How is tech used in sports</v>
      </c>
      <c r="AJ12" s="227"/>
      <c r="AK12" s="227" t="str">
        <f>IF(NOVA!M123&lt;&gt;"", NOVA!M123, "")</f>
        <v/>
      </c>
    </row>
    <row r="13" spans="1:37">
      <c r="A13" s="41" t="str">
        <f>Achievements!B25</f>
        <v>Duty to God Footsteps</v>
      </c>
      <c r="B13" s="49" t="str">
        <f>Achievements!M32</f>
        <v/>
      </c>
      <c r="D13" s="379" t="str">
        <f>Achievements!$B16</f>
        <v>Council Fire</v>
      </c>
      <c r="E13" s="379"/>
      <c r="F13" s="379"/>
      <c r="G13" s="379"/>
      <c r="I13" s="378"/>
      <c r="J13" s="178" t="str">
        <f>Electives!B17</f>
        <v>1b</v>
      </c>
      <c r="K13" s="178" t="str">
        <f>Electives!C17</f>
        <v>Make a balloon powered sled</v>
      </c>
      <c r="L13" s="31" t="str">
        <f>IF(Electives!M17&lt;&gt;"","E","")</f>
        <v/>
      </c>
      <c r="N13" s="378"/>
      <c r="O13" s="178" t="str">
        <f>Electives!B85</f>
        <v>2b</v>
      </c>
      <c r="P13" s="36" t="str">
        <f>Electives!C85</f>
        <v>Use a compass to find north</v>
      </c>
      <c r="Q13" s="31" t="str">
        <f>IF(Electives!M85&lt;&gt;"","E","")</f>
        <v/>
      </c>
      <c r="R13" s="221"/>
      <c r="S13" s="226">
        <f>'Cub Awards'!B16</f>
        <v>3</v>
      </c>
      <c r="T13" s="364" t="str">
        <f>'Cub Awards'!C16</f>
        <v>do five</v>
      </c>
      <c r="U13" s="364"/>
      <c r="V13" s="226" t="str">
        <f>IF('Cub Awards'!M16&lt;&gt;"", 'Cub Awards'!M16, "")</f>
        <v/>
      </c>
      <c r="W13" s="221"/>
      <c r="X13" s="227" t="str">
        <f>NOVA!B183</f>
        <v>7b</v>
      </c>
      <c r="Y13" s="227" t="str">
        <f>NOVA!C183</f>
        <v>Learn about a career dependent on STEM</v>
      </c>
      <c r="Z13" s="227"/>
      <c r="AA13" s="227" t="str">
        <f>IF(NOVA!M183&lt;&gt;"", NOVA!M183, "")</f>
        <v/>
      </c>
      <c r="AB13" s="221"/>
      <c r="AC13" s="227" t="str">
        <f>NOVA!B60</f>
        <v>4a1</v>
      </c>
      <c r="AD13" s="227" t="str">
        <f>NOVA!C60</f>
        <v xml:space="preserve">Catalog 3-5 endangered plants/animals </v>
      </c>
      <c r="AE13" s="227"/>
      <c r="AF13" s="227" t="str">
        <f>IF(NOVA!M60&lt;&gt;"", NOVA!M60, "")</f>
        <v/>
      </c>
      <c r="AG13" s="221"/>
      <c r="AH13" s="227" t="str">
        <f>NOVA!B124</f>
        <v>3b5</v>
      </c>
      <c r="AI13" s="227" t="str">
        <f>NOVA!C124</f>
        <v>How is tech used in entertainment</v>
      </c>
      <c r="AJ13" s="227"/>
      <c r="AK13" s="227" t="str">
        <f>IF(NOVA!M124&lt;&gt;"", NOVA!M124, "")</f>
        <v/>
      </c>
    </row>
    <row r="14" spans="1:37" ht="12.75" customHeight="1">
      <c r="A14" s="41" t="str">
        <f>Achievements!B33</f>
        <v>Howling at the Moon</v>
      </c>
      <c r="B14" s="49" t="str">
        <f>Achievements!M38</f>
        <v xml:space="preserve"> </v>
      </c>
      <c r="D14" s="373" t="str">
        <f>Achievements!E16</f>
        <v>(do 1-2 and one of 3-7)</v>
      </c>
      <c r="E14" s="31">
        <f>Achievements!$B17</f>
        <v>1</v>
      </c>
      <c r="F14" s="179" t="str">
        <f>Achievements!$C17</f>
        <v>Participate in a flag ceremony</v>
      </c>
      <c r="G14" s="32" t="str">
        <f>IF(Achievements!M17&lt;&gt;"","A","")</f>
        <v/>
      </c>
      <c r="I14" s="378"/>
      <c r="J14" s="178" t="str">
        <f>Electives!B18</f>
        <v>1c</v>
      </c>
      <c r="K14" s="178" t="str">
        <f>Electives!C18</f>
        <v>Bounce an underinflated ball</v>
      </c>
      <c r="L14" s="31" t="str">
        <f>IF(Electives!M18&lt;&gt;"","E","")</f>
        <v/>
      </c>
      <c r="N14" s="378"/>
      <c r="O14" s="178">
        <f>Electives!B86</f>
        <v>3</v>
      </c>
      <c r="P14" s="36" t="str">
        <f>Electives!C86</f>
        <v>Use a compass on a scavenger hunt</v>
      </c>
      <c r="Q14" s="31" t="str">
        <f>IF(Electives!M86&lt;&gt;"","E","")</f>
        <v/>
      </c>
      <c r="R14" s="228"/>
      <c r="S14" s="226" t="str">
        <f>'Cub Awards'!B17</f>
        <v>a</v>
      </c>
      <c r="T14" s="364" t="str">
        <f>'Cub Awards'!C17</f>
        <v>Participate in nature hike</v>
      </c>
      <c r="U14" s="364"/>
      <c r="V14" s="226" t="str">
        <f>IF('Cub Awards'!M17&lt;&gt;"", 'Cub Awards'!M17, "")</f>
        <v/>
      </c>
      <c r="W14" s="228"/>
      <c r="X14" s="227">
        <f>NOVA!B184</f>
        <v>8</v>
      </c>
      <c r="Y14" s="227" t="str">
        <f>NOVA!C184</f>
        <v>Discuss scientific method</v>
      </c>
      <c r="Z14" s="227"/>
      <c r="AA14" s="227" t="str">
        <f>IF(NOVA!M184&lt;&gt;"", NOVA!M184, "")</f>
        <v/>
      </c>
      <c r="AB14" s="228"/>
      <c r="AC14" s="227" t="str">
        <f>NOVA!B61</f>
        <v>4a2</v>
      </c>
      <c r="AD14" s="227" t="str">
        <f>NOVA!C61</f>
        <v>Display 10 locally threatened species</v>
      </c>
      <c r="AE14" s="227"/>
      <c r="AF14" s="227" t="str">
        <f>IF(NOVA!M61&lt;&gt;"", NOVA!M61, "")</f>
        <v/>
      </c>
      <c r="AG14" s="228"/>
      <c r="AH14" s="227" t="str">
        <f>NOVA!B125</f>
        <v>3c</v>
      </c>
      <c r="AI14" s="227" t="str">
        <f>NOVA!C125</f>
        <v>Discuss your findings with counselor</v>
      </c>
      <c r="AJ14" s="227"/>
      <c r="AK14" s="227" t="str">
        <f>IF(NOVA!M125&lt;&gt;"", NOVA!M125, "")</f>
        <v/>
      </c>
    </row>
    <row r="15" spans="1:37">
      <c r="A15" s="41" t="str">
        <f>Achievements!B39</f>
        <v>Paws on the Path</v>
      </c>
      <c r="B15" s="49" t="str">
        <f>Achievements!M47</f>
        <v xml:space="preserve"> </v>
      </c>
      <c r="D15" s="374"/>
      <c r="E15" s="31">
        <f>Achievements!$B18</f>
        <v>2</v>
      </c>
      <c r="F15" s="179" t="str">
        <f>Achievements!$C18</f>
        <v>Work on a service project</v>
      </c>
      <c r="G15" s="32" t="str">
        <f>IF(Achievements!M18&lt;&gt;"","A","")</f>
        <v/>
      </c>
      <c r="I15" s="378"/>
      <c r="J15" s="178" t="str">
        <f>Electives!B19</f>
        <v>1d</v>
      </c>
      <c r="K15" s="178" t="str">
        <f>Electives!C19</f>
        <v>Roll an underinflated ball or tire</v>
      </c>
      <c r="L15" s="31" t="str">
        <f>IF(Electives!M19&lt;&gt;"","E","")</f>
        <v/>
      </c>
      <c r="N15" s="378"/>
      <c r="O15" s="178">
        <f>Electives!B87</f>
        <v>4</v>
      </c>
      <c r="P15" s="36" t="str">
        <f>Electives!C87</f>
        <v>Go on a hike with a map and compass</v>
      </c>
      <c r="Q15" s="31" t="str">
        <f>IF(Electives!M87&lt;&gt;"","E","")</f>
        <v/>
      </c>
      <c r="R15" s="224"/>
      <c r="S15" s="226" t="str">
        <f>'Cub Awards'!B18</f>
        <v>b</v>
      </c>
      <c r="T15" s="364" t="str">
        <f>'Cub Awards'!C18</f>
        <v>Participate in outdoor activity</v>
      </c>
      <c r="U15" s="364"/>
      <c r="V15" s="226" t="str">
        <f>IF('Cub Awards'!M18&lt;&gt;"", 'Cub Awards'!M18, "")</f>
        <v/>
      </c>
      <c r="W15" s="224"/>
      <c r="X15" s="227">
        <f>NOVA!B185</f>
        <v>9</v>
      </c>
      <c r="Y15" s="227" t="str">
        <f>NOVA!C185</f>
        <v>Participate in a STEM activity with den</v>
      </c>
      <c r="Z15" s="227"/>
      <c r="AA15" s="227" t="str">
        <f>IF(NOVA!M185&lt;&gt;"", NOVA!M185, "")</f>
        <v/>
      </c>
      <c r="AB15" s="224"/>
      <c r="AC15" s="227" t="str">
        <f>NOVA!B62</f>
        <v>4a3</v>
      </c>
      <c r="AD15" s="227" t="str">
        <f>NOVA!C62</f>
        <v>Discuss threatened v. endangered v. extinct</v>
      </c>
      <c r="AE15" s="227"/>
      <c r="AF15" s="227" t="str">
        <f>IF(NOVA!M62&lt;&gt;"", NOVA!M62, "")</f>
        <v/>
      </c>
      <c r="AG15" s="224"/>
      <c r="AH15" s="227">
        <f>NOVA!B126</f>
        <v>4</v>
      </c>
      <c r="AI15" s="227" t="str">
        <f>NOVA!C126</f>
        <v>Visit a place where tech is used</v>
      </c>
      <c r="AJ15" s="227"/>
      <c r="AK15" s="227" t="str">
        <f>IF(NOVA!M126&lt;&gt;"", NOVA!M126, "")</f>
        <v/>
      </c>
    </row>
    <row r="16" spans="1:37" ht="13.2" customHeight="1">
      <c r="A16" s="42" t="str">
        <f>Achievements!B48</f>
        <v>Running with the Pack</v>
      </c>
      <c r="B16" s="49" t="str">
        <f>Achievements!M55</f>
        <v xml:space="preserve"> </v>
      </c>
      <c r="D16" s="374"/>
      <c r="E16" s="31">
        <f>Achievements!$B19</f>
        <v>3</v>
      </c>
      <c r="F16" s="179" t="str">
        <f>Achievements!$C19</f>
        <v>Talk to a PD officer / FD member, etc</v>
      </c>
      <c r="G16" s="32" t="str">
        <f>IF(Achievements!M19&lt;&gt;"","A","")</f>
        <v/>
      </c>
      <c r="I16" s="378"/>
      <c r="J16" s="178" t="str">
        <f>Electives!B20</f>
        <v>2a</v>
      </c>
      <c r="K16" s="178" t="str">
        <f>Electives!C20</f>
        <v>Record the sounds you hear outside</v>
      </c>
      <c r="L16" s="31" t="str">
        <f>IF(Electives!M20&lt;&gt;"","E","")</f>
        <v/>
      </c>
      <c r="O16" s="174" t="str">
        <f>Electives!B89</f>
        <v>Germs Alive!</v>
      </c>
      <c r="P16" s="29"/>
      <c r="R16" s="224"/>
      <c r="S16" s="226" t="str">
        <f>'Cub Awards'!B19</f>
        <v>c</v>
      </c>
      <c r="T16" s="364" t="str">
        <f>'Cub Awards'!C19</f>
        <v>Explain the buddy system</v>
      </c>
      <c r="U16" s="364"/>
      <c r="V16" s="226" t="str">
        <f>IF('Cub Awards'!M19&lt;&gt;"", 'Cub Awards'!M19, "")</f>
        <v/>
      </c>
      <c r="W16" s="224"/>
      <c r="X16" s="227">
        <f>NOVA!B186</f>
        <v>10</v>
      </c>
      <c r="Y16" s="227" t="str">
        <f>NOVA!C186</f>
        <v>Submit Supernova application</v>
      </c>
      <c r="Z16" s="227"/>
      <c r="AA16" s="227" t="str">
        <f>IF(NOVA!M186&lt;&gt;"", NOVA!M186, "")</f>
        <v/>
      </c>
      <c r="AB16" s="224"/>
      <c r="AC16" s="227" t="str">
        <f>NOVA!B63</f>
        <v>4b1</v>
      </c>
      <c r="AD16" s="227" t="str">
        <f>NOVA!C63</f>
        <v>Catalog 5 locally invasive animals</v>
      </c>
      <c r="AE16" s="227"/>
      <c r="AF16" s="227" t="str">
        <f>IF(NOVA!M63&lt;&gt;"", NOVA!M63, "")</f>
        <v/>
      </c>
      <c r="AG16" s="224"/>
      <c r="AH16" s="227" t="str">
        <f>NOVA!B127</f>
        <v>4a1</v>
      </c>
      <c r="AI16" s="227" t="str">
        <f>NOVA!C127</f>
        <v>Talk with someone about tech used</v>
      </c>
      <c r="AJ16" s="227"/>
      <c r="AK16" s="227" t="str">
        <f>IF(NOVA!M127&lt;&gt;"", NOVA!M127, "")</f>
        <v/>
      </c>
    </row>
    <row r="17" spans="1:37">
      <c r="D17" s="374"/>
      <c r="E17" s="31">
        <f>Achievements!$B20</f>
        <v>4</v>
      </c>
      <c r="F17" s="179" t="str">
        <f>Achievements!$C20</f>
        <v>Show how your community has changed</v>
      </c>
      <c r="G17" s="32" t="str">
        <f>IF(Achievements!M20&lt;&gt;"","A","")</f>
        <v/>
      </c>
      <c r="I17" s="378"/>
      <c r="J17" s="178" t="str">
        <f>Electives!B21</f>
        <v>2b</v>
      </c>
      <c r="K17" s="178" t="str">
        <f>Electives!C21</f>
        <v>Create a wind instrument and play it</v>
      </c>
      <c r="L17" s="31" t="str">
        <f>IF(Electives!M21&lt;&gt;"","E","")</f>
        <v/>
      </c>
      <c r="N17" s="366" t="str">
        <f>Electives!E89</f>
        <v>(do five)</v>
      </c>
      <c r="O17" s="178">
        <f>Electives!B90</f>
        <v>1</v>
      </c>
      <c r="P17" s="36" t="str">
        <f>Electives!C90</f>
        <v>Wash your hands and sing the "Germ Song"</v>
      </c>
      <c r="Q17" s="31" t="str">
        <f>IF(Electives!M90&lt;&gt;"","E","")</f>
        <v/>
      </c>
      <c r="R17" s="230"/>
      <c r="S17" s="226" t="str">
        <f>'Cub Awards'!B20</f>
        <v>d</v>
      </c>
      <c r="T17" s="364" t="str">
        <f>'Cub Awards'!C20</f>
        <v>Attend a pack overnighter</v>
      </c>
      <c r="U17" s="364"/>
      <c r="V17" s="226" t="str">
        <f>IF('Cub Awards'!M20&lt;&gt;"", 'Cub Awards'!M20, "")</f>
        <v/>
      </c>
      <c r="W17" s="230"/>
      <c r="X17" s="222"/>
      <c r="Y17" s="104" t="str">
        <f>NOVA!C5</f>
        <v>NOVA Science: Science Everywhere</v>
      </c>
      <c r="Z17" s="104"/>
      <c r="AA17" s="81"/>
      <c r="AB17" s="230"/>
      <c r="AC17" s="227" t="str">
        <f>NOVA!B64</f>
        <v>4b2</v>
      </c>
      <c r="AD17" s="227" t="str">
        <f>NOVA!C64</f>
        <v>Design display about invasive species</v>
      </c>
      <c r="AE17" s="227"/>
      <c r="AF17" s="227" t="str">
        <f>IF(NOVA!M64&lt;&gt;"", NOVA!M64, "")</f>
        <v/>
      </c>
      <c r="AG17" s="230"/>
      <c r="AH17" s="227" t="str">
        <f>NOVA!B128</f>
        <v>4a2</v>
      </c>
      <c r="AI17" s="227" t="str">
        <f>NOVA!C128</f>
        <v>Ask expert why the tech is used</v>
      </c>
      <c r="AJ17" s="227"/>
      <c r="AK17" s="227" t="str">
        <f>IF(NOVA!M128&lt;&gt;"", NOVA!M128, "")</f>
        <v/>
      </c>
    </row>
    <row r="18" spans="1:37">
      <c r="D18" s="374"/>
      <c r="E18" s="31">
        <f>Achievements!$B21</f>
        <v>5</v>
      </c>
      <c r="F18" s="179" t="str">
        <f>Achievements!$C21</f>
        <v>Present a solution to a community issue</v>
      </c>
      <c r="G18" s="32" t="str">
        <f>IF(Achievements!M21&lt;&gt;"","A","")</f>
        <v/>
      </c>
      <c r="I18" s="378"/>
      <c r="J18" s="178" t="str">
        <f>Electives!B22</f>
        <v>2c</v>
      </c>
      <c r="K18" s="178" t="str">
        <f>Electives!C22</f>
        <v>Investigate how speed affects sound</v>
      </c>
      <c r="L18" s="31" t="str">
        <f>IF(Electives!M22&lt;&gt;"","E","")</f>
        <v/>
      </c>
      <c r="N18" s="371"/>
      <c r="O18" s="178">
        <f>Electives!B91</f>
        <v>2</v>
      </c>
      <c r="P18" s="36" t="str">
        <f>Electives!C91</f>
        <v>Play germ Magnet</v>
      </c>
      <c r="Q18" s="31" t="str">
        <f>IF(Electives!M91&lt;&gt;"","E","")</f>
        <v/>
      </c>
      <c r="R18" s="230"/>
      <c r="S18" s="226" t="str">
        <f>'Cub Awards'!B21</f>
        <v>e</v>
      </c>
      <c r="T18" s="364" t="str">
        <f>'Cub Awards'!C21</f>
        <v>Complete an oudoor service project</v>
      </c>
      <c r="U18" s="364"/>
      <c r="V18" s="226" t="str">
        <f>IF('Cub Awards'!M21&lt;&gt;"", 'Cub Awards'!M21, "")</f>
        <v/>
      </c>
      <c r="W18" s="230"/>
      <c r="X18" s="227" t="str">
        <f>NOVA!B6</f>
        <v>1a</v>
      </c>
      <c r="Y18" s="227" t="str">
        <f>NOVA!C6</f>
        <v>Read or watch 1 hour of science content</v>
      </c>
      <c r="Z18" s="227"/>
      <c r="AA18" s="227" t="str">
        <f>IF(NOVA!M6&lt;&gt;"", NOVA!M6, "")</f>
        <v/>
      </c>
      <c r="AB18" s="230"/>
      <c r="AC18" s="227" t="str">
        <f>NOVA!B65</f>
        <v>4b3</v>
      </c>
      <c r="AD18" s="227" t="str">
        <f>NOVA!C65</f>
        <v>Discuss invasive species</v>
      </c>
      <c r="AE18" s="227"/>
      <c r="AF18" s="227" t="str">
        <f>IF(NOVA!M65&lt;&gt;"", NOVA!M65, "")</f>
        <v/>
      </c>
      <c r="AG18" s="230"/>
      <c r="AH18" s="227" t="str">
        <f>NOVA!B129</f>
        <v>4b</v>
      </c>
      <c r="AI18" s="227" t="str">
        <f>NOVA!C129</f>
        <v>Discuss with counselor your visit</v>
      </c>
      <c r="AJ18" s="227"/>
      <c r="AK18" s="227" t="str">
        <f>IF(NOVA!M129&lt;&gt;"", NOVA!M129, "")</f>
        <v/>
      </c>
    </row>
    <row r="19" spans="1:37">
      <c r="A19" s="44" t="s">
        <v>23</v>
      </c>
      <c r="B19" s="3"/>
      <c r="D19" s="374"/>
      <c r="E19" s="31">
        <f>Achievements!$B22</f>
        <v>6</v>
      </c>
      <c r="F19" s="179" t="str">
        <f>Achievements!$C22</f>
        <v>Make and follow a den duty chart</v>
      </c>
      <c r="G19" s="32" t="str">
        <f>IF(Achievements!M22&lt;&gt;"","A","")</f>
        <v/>
      </c>
      <c r="I19" s="378"/>
      <c r="J19" s="178" t="str">
        <f>Electives!B23</f>
        <v>2d</v>
      </c>
      <c r="K19" s="178" t="str">
        <f>Electives!C23</f>
        <v>Make and fly a kite</v>
      </c>
      <c r="L19" s="31" t="str">
        <f>IF(Electives!M23&lt;&gt;"","E","")</f>
        <v/>
      </c>
      <c r="N19" s="371"/>
      <c r="O19" s="178">
        <f>Electives!B92</f>
        <v>3</v>
      </c>
      <c r="P19" s="36" t="str">
        <f>Electives!C92</f>
        <v>Conduct a sneeze demonstration</v>
      </c>
      <c r="Q19" s="31" t="str">
        <f>IF(Electives!M92&lt;&gt;"","E","")</f>
        <v/>
      </c>
      <c r="R19" s="230"/>
      <c r="S19" s="226" t="str">
        <f>'Cub Awards'!B22</f>
        <v>f</v>
      </c>
      <c r="T19" s="364" t="str">
        <f>'Cub Awards'!C22</f>
        <v>Complete conservation project</v>
      </c>
      <c r="U19" s="364"/>
      <c r="V19" s="226" t="str">
        <f>IF('Cub Awards'!M22&lt;&gt;"", 'Cub Awards'!M22, "")</f>
        <v/>
      </c>
      <c r="W19" s="230"/>
      <c r="X19" s="227" t="str">
        <f>NOVA!B7</f>
        <v>1b</v>
      </c>
      <c r="Y19" s="227" t="str">
        <f>NOVA!C7</f>
        <v>List at least two questions or ideas</v>
      </c>
      <c r="Z19" s="227"/>
      <c r="AA19" s="227" t="str">
        <f>IF(NOVA!M7&lt;&gt;"", NOVA!M7, "")</f>
        <v/>
      </c>
      <c r="AB19" s="230"/>
      <c r="AC19" s="227" t="str">
        <f>NOVA!B66</f>
        <v>4c1</v>
      </c>
      <c r="AD19" s="227" t="str">
        <f>NOVA!C66</f>
        <v>Visit a local ecosystem and investigate</v>
      </c>
      <c r="AE19" s="227"/>
      <c r="AF19" s="227" t="str">
        <f>IF(NOVA!M66&lt;&gt;"", NOVA!M66, "")</f>
        <v/>
      </c>
      <c r="AG19" s="230"/>
      <c r="AH19" s="227">
        <f>NOVA!B130</f>
        <v>5</v>
      </c>
      <c r="AI19" s="227" t="str">
        <f>NOVA!C130</f>
        <v>Discuss how tech affects your life</v>
      </c>
      <c r="AJ19" s="227"/>
      <c r="AK19" s="227" t="str">
        <f>IF(NOVA!M130&lt;&gt;"", NOVA!M130, "")</f>
        <v/>
      </c>
    </row>
    <row r="20" spans="1:37">
      <c r="A20" s="132" t="str">
        <f>Electives!B6</f>
        <v>Adventures in Coins</v>
      </c>
      <c r="B20" s="31" t="str">
        <f>IF(Electives!M14&gt;0,Electives!M14," ")</f>
        <v/>
      </c>
      <c r="D20" s="375"/>
      <c r="E20" s="31">
        <f>Achievements!$B23</f>
        <v>7</v>
      </c>
      <c r="F20" s="179" t="str">
        <f>Achievements!$C23</f>
        <v>Participate in assembly for military vets</v>
      </c>
      <c r="G20" s="32" t="str">
        <f>IF(Achievements!M23&lt;&gt;"","A","")</f>
        <v/>
      </c>
      <c r="I20" s="378"/>
      <c r="J20" s="178" t="str">
        <f>Electives!B24</f>
        <v>2e</v>
      </c>
      <c r="K20" s="178" t="str">
        <f>Electives!C24</f>
        <v>Participate in a wind powered race</v>
      </c>
      <c r="L20" s="31" t="str">
        <f>IF(Electives!M24&lt;&gt;"","E","")</f>
        <v/>
      </c>
      <c r="N20" s="371"/>
      <c r="O20" s="178">
        <f>Electives!B93</f>
        <v>4</v>
      </c>
      <c r="P20" s="36" t="str">
        <f>Electives!C93</f>
        <v>Conduct a mucus demonstration</v>
      </c>
      <c r="Q20" s="31" t="str">
        <f>IF(Electives!M93&lt;&gt;"","E","")</f>
        <v/>
      </c>
      <c r="R20" s="230"/>
      <c r="S20" s="226" t="str">
        <f>'Cub Awards'!B23</f>
        <v>g</v>
      </c>
      <c r="T20" s="364" t="str">
        <f>'Cub Awards'!C23</f>
        <v>Earn the Summertime Pack Award</v>
      </c>
      <c r="U20" s="364"/>
      <c r="V20" s="226" t="str">
        <f>IF('Cub Awards'!M23&lt;&gt;"", 'Cub Awards'!M23, "")</f>
        <v/>
      </c>
      <c r="W20" s="230"/>
      <c r="X20" s="227" t="str">
        <f>NOVA!B8</f>
        <v>1c</v>
      </c>
      <c r="Y20" s="227" t="str">
        <f>NOVA!C8</f>
        <v>Discuss two with your counselor</v>
      </c>
      <c r="Z20" s="227"/>
      <c r="AA20" s="227" t="str">
        <f>IF(NOVA!M8&lt;&gt;"", NOVA!M8, "")</f>
        <v/>
      </c>
      <c r="AB20" s="230"/>
      <c r="AC20" s="227" t="str">
        <f>NOVA!B67</f>
        <v>4c2</v>
      </c>
      <c r="AD20" s="227" t="str">
        <f>NOVA!C67</f>
        <v>Draw food web of plants / animals</v>
      </c>
      <c r="AE20" s="227"/>
      <c r="AF20" s="227" t="str">
        <f>IF(NOVA!M67&lt;&gt;"", NOVA!M67, "")</f>
        <v/>
      </c>
      <c r="AG20" s="230"/>
      <c r="AH20" s="223"/>
      <c r="AI20" s="224" t="str">
        <f>NOVA!C132</f>
        <v>NOVA Engineering: Swing!</v>
      </c>
      <c r="AJ20" s="225"/>
      <c r="AK20" s="223"/>
    </row>
    <row r="21" spans="1:37">
      <c r="A21" s="133" t="str">
        <f>Electives!B15</f>
        <v>Air of the Wolf</v>
      </c>
      <c r="B21" s="31" t="str">
        <f>IF(Electives!M25&gt;0,Electives!M25,"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IF(Electives!M94&lt;&gt;"","E","")</f>
        <v/>
      </c>
      <c r="R21" s="230"/>
      <c r="S21" s="226" t="str">
        <f>'Cub Awards'!B24</f>
        <v>h</v>
      </c>
      <c r="T21" s="364" t="str">
        <f>'Cub Awards'!C24</f>
        <v>Participate in nature observation</v>
      </c>
      <c r="U21" s="364"/>
      <c r="V21" s="226" t="str">
        <f>IF('Cub Awards'!M24&lt;&gt;"", 'Cub Awards'!M24, "")</f>
        <v/>
      </c>
      <c r="W21" s="230"/>
      <c r="X21" s="227">
        <f>NOVA!B9</f>
        <v>2</v>
      </c>
      <c r="Y21" s="227" t="str">
        <f>NOVA!C9</f>
        <v>Complete an elective listed in comment</v>
      </c>
      <c r="Z21" s="227"/>
      <c r="AA21" s="227" t="str">
        <f>IF(NOVA!M9&lt;&gt;"", NOVA!M9, "")</f>
        <v/>
      </c>
      <c r="AB21" s="230"/>
      <c r="AC21" s="227" t="str">
        <f>NOVA!B68</f>
        <v>4c3</v>
      </c>
      <c r="AD21" s="227" t="str">
        <f>NOVA!C68</f>
        <v>Discuss food web with counselor</v>
      </c>
      <c r="AE21" s="227"/>
      <c r="AF21" s="227" t="str">
        <f>IF(NOVA!M68&lt;&gt;"", NOVA!M68, "")</f>
        <v/>
      </c>
      <c r="AG21" s="230"/>
      <c r="AH21" s="227" t="str">
        <f>NOVA!B133</f>
        <v>1a</v>
      </c>
      <c r="AI21" s="227" t="str">
        <f>NOVA!C133</f>
        <v>Read or watch 1 hour of mechanical content</v>
      </c>
      <c r="AJ21" s="227"/>
      <c r="AK21" s="227" t="str">
        <f>IF(NOVA!M133&lt;&gt;"", NOVA!M133, "")</f>
        <v/>
      </c>
    </row>
    <row r="22" spans="1:37" ht="12.75" customHeight="1">
      <c r="A22" s="133" t="str">
        <f>Electives!B26</f>
        <v>Code of the Wolf</v>
      </c>
      <c r="B22" s="50" t="str">
        <f>IF(Electives!M49&gt;0,Electives!M49," ")</f>
        <v xml:space="preserve"> </v>
      </c>
      <c r="D22" s="376" t="str">
        <f>Achievements!E25</f>
        <v>(do 1 or 2 and two of 4-6)</v>
      </c>
      <c r="E22" s="31">
        <f>Achievements!$B26</f>
        <v>1</v>
      </c>
      <c r="F22" s="179" t="str">
        <f>Achievements!$C26</f>
        <v>Discuss your duty to God</v>
      </c>
      <c r="G22" s="32" t="str">
        <f>IF(Achievements!M26&lt;&gt;"","A","")</f>
        <v/>
      </c>
      <c r="I22" s="378" t="str">
        <f>Electives!E26</f>
        <v>(do two of 1, one of 2, one of 3 and one of 4)</v>
      </c>
      <c r="J22" s="178" t="str">
        <f>Electives!B27</f>
        <v>1a</v>
      </c>
      <c r="K22" s="36" t="str">
        <f>Electives!C27</f>
        <v>Make a game requiring math to keep score</v>
      </c>
      <c r="L22" s="31" t="str">
        <f>IF(Electives!M27&lt;&gt;"","E","")</f>
        <v/>
      </c>
      <c r="N22" s="372"/>
      <c r="O22" s="178">
        <f>Electives!B95</f>
        <v>6</v>
      </c>
      <c r="P22" s="36" t="str">
        <f>Electives!C95</f>
        <v>Make a clean room chart</v>
      </c>
      <c r="Q22" s="31" t="str">
        <f>IF(Electives!M95&lt;&gt;"","E","")</f>
        <v/>
      </c>
      <c r="R22" s="230"/>
      <c r="S22" s="226" t="str">
        <f>'Cub Awards'!B25</f>
        <v>i</v>
      </c>
      <c r="T22" s="364" t="str">
        <f>'Cub Awards'!C25</f>
        <v>Participate in outdoor aquatics</v>
      </c>
      <c r="U22" s="364"/>
      <c r="V22" s="226" t="str">
        <f>IF('Cub Awards'!M25&lt;&gt;"", 'Cub Awards'!M25, "")</f>
        <v/>
      </c>
      <c r="W22" s="230"/>
      <c r="X22" s="227" t="str">
        <f>NOVA!B10</f>
        <v>3a</v>
      </c>
      <c r="Y22" s="227" t="str">
        <f>NOVA!C10</f>
        <v>Choose a question to investigate</v>
      </c>
      <c r="Z22" s="227"/>
      <c r="AA22" s="227" t="str">
        <f>IF(NOVA!M10&lt;&gt;"", NOVA!M10, "")</f>
        <v/>
      </c>
      <c r="AB22" s="230"/>
      <c r="AC22" s="227" t="str">
        <f>NOVA!B69</f>
        <v>4d1</v>
      </c>
      <c r="AD22" s="227" t="str">
        <f>NOVA!C69</f>
        <v>Crate diorama of local animal's habitat</v>
      </c>
      <c r="AE22" s="227"/>
      <c r="AF22" s="227" t="str">
        <f>IF(NOVA!M69&lt;&gt;"", NOVA!M69, "")</f>
        <v/>
      </c>
      <c r="AG22" s="230"/>
      <c r="AH22" s="227" t="str">
        <f>NOVA!B134</f>
        <v>1b</v>
      </c>
      <c r="AI22" s="227" t="str">
        <f>NOVA!C134</f>
        <v>List at least two questions or ideas</v>
      </c>
      <c r="AJ22" s="227"/>
      <c r="AK22" s="227" t="str">
        <f>IF(NOVA!M134&lt;&gt;"", NOVA!M134, "")</f>
        <v/>
      </c>
    </row>
    <row r="23" spans="1:37">
      <c r="A23" s="133" t="str">
        <f>Electives!B50</f>
        <v>Collections and Hobbies</v>
      </c>
      <c r="B23" s="31" t="str">
        <f>IF(Electives!M57&gt;0,Electives!M57," ")</f>
        <v/>
      </c>
      <c r="D23" s="377"/>
      <c r="E23" s="31">
        <f>Achievements!$B27</f>
        <v>2</v>
      </c>
      <c r="F23" s="179" t="str">
        <f>Achievements!$C27</f>
        <v>Earn the religious emblem of your faith</v>
      </c>
      <c r="G23" s="32" t="str">
        <f>IF(Achievements!M27&lt;&gt;"","A","")</f>
        <v/>
      </c>
      <c r="I23" s="378"/>
      <c r="J23" s="178" t="str">
        <f>Electives!B28</f>
        <v>1b</v>
      </c>
      <c r="K23" s="36" t="str">
        <f>Electives!C28</f>
        <v>Play of "Go Fish for 10's"</v>
      </c>
      <c r="L23" s="31" t="str">
        <f>IF(Electives!M28&lt;&gt;"","E","")</f>
        <v/>
      </c>
      <c r="O23" s="174" t="str">
        <f>Electives!B97</f>
        <v>Grow Something</v>
      </c>
      <c r="P23" s="29"/>
      <c r="R23" s="230"/>
      <c r="S23" s="226" t="str">
        <f>'Cub Awards'!B26</f>
        <v>j</v>
      </c>
      <c r="T23" s="364" t="str">
        <f>'Cub Awards'!C26</f>
        <v>Participate in outdoor campfire pgm</v>
      </c>
      <c r="U23" s="364"/>
      <c r="V23" s="226" t="str">
        <f>IF('Cub Awards'!M26&lt;&gt;"", 'Cub Awards'!M26, "")</f>
        <v/>
      </c>
      <c r="W23" s="230"/>
      <c r="X23" s="227" t="str">
        <f>NOVA!B11</f>
        <v>3b</v>
      </c>
      <c r="Y23" s="227" t="str">
        <f>NOVA!C11</f>
        <v>Use scientific method to investigate</v>
      </c>
      <c r="Z23" s="227"/>
      <c r="AA23" s="227" t="str">
        <f>IF(NOVA!M11&lt;&gt;"", NOVA!M11, "")</f>
        <v/>
      </c>
      <c r="AB23" s="230"/>
      <c r="AC23" s="227" t="str">
        <f>NOVA!B70</f>
        <v>4d2</v>
      </c>
      <c r="AD23" s="227" t="str">
        <f>NOVA!C70</f>
        <v>Explain what animal must have</v>
      </c>
      <c r="AE23" s="227"/>
      <c r="AF23" s="227" t="str">
        <f>IF(NOVA!M70&lt;&gt;"", NOVA!M70, "")</f>
        <v/>
      </c>
      <c r="AG23" s="230"/>
      <c r="AH23" s="227" t="str">
        <f>NOVA!B135</f>
        <v>1c</v>
      </c>
      <c r="AI23" s="227" t="str">
        <f>NOVA!C135</f>
        <v>Discuss two with your counselor</v>
      </c>
      <c r="AJ23" s="227"/>
      <c r="AK23" s="227" t="str">
        <f>IF(NOVA!M135&lt;&gt;"", NOVA!M135, "")</f>
        <v/>
      </c>
    </row>
    <row r="24" spans="1:37">
      <c r="A24" s="133" t="str">
        <f>Electives!B58</f>
        <v>Cubs Who Care</v>
      </c>
      <c r="B24" s="31" t="str">
        <f>IF(Electives!M73&gt;0,Electives!M73," ")</f>
        <v/>
      </c>
      <c r="D24" s="377"/>
      <c r="E24" s="31">
        <f>Achievements!$B28</f>
        <v>3</v>
      </c>
      <c r="F24" s="179" t="str">
        <f>Achievements!$C28</f>
        <v>Offer a prayer, etc with family/den/pack</v>
      </c>
      <c r="G24" s="32" t="str">
        <f>IF(Achievements!M28&lt;&gt;"","A","")</f>
        <v/>
      </c>
      <c r="I24" s="378"/>
      <c r="J24" s="178" t="str">
        <f>Electives!B29</f>
        <v>1c</v>
      </c>
      <c r="K24" s="36" t="str">
        <f>Electives!C29</f>
        <v>Do 5 activities that use math</v>
      </c>
      <c r="L24" s="31" t="str">
        <f>IF(Electives!M29&lt;&gt;"","E","")</f>
        <v/>
      </c>
      <c r="N24" s="366" t="str">
        <f>Electives!E97</f>
        <v>(do 1-3 and one of 4)</v>
      </c>
      <c r="O24" s="178">
        <f>Electives!B98</f>
        <v>1</v>
      </c>
      <c r="P24" s="36" t="str">
        <f>Electives!C98</f>
        <v>Plant a seed</v>
      </c>
      <c r="Q24" s="31" t="str">
        <f>IF(Electives!M98&lt;&gt;"","E","")</f>
        <v/>
      </c>
      <c r="R24" s="230"/>
      <c r="S24" s="226" t="str">
        <f>'Cub Awards'!B27</f>
        <v>k</v>
      </c>
      <c r="T24" s="364" t="str">
        <f>'Cub Awards'!C27</f>
        <v>Participate in outdoor sporting event</v>
      </c>
      <c r="U24" s="364"/>
      <c r="V24" s="226" t="str">
        <f>IF('Cub Awards'!M27&lt;&gt;"", 'Cub Awards'!M27, "")</f>
        <v/>
      </c>
      <c r="W24" s="230"/>
      <c r="X24" s="227" t="str">
        <f>NOVA!B12</f>
        <v>3c</v>
      </c>
      <c r="Y24" s="227" t="str">
        <f>NOVA!C12</f>
        <v>Discuss findings with counselor</v>
      </c>
      <c r="Z24" s="227"/>
      <c r="AA24" s="227" t="str">
        <f>IF(NOVA!M12&lt;&gt;"", NOVA!M12, "")</f>
        <v/>
      </c>
      <c r="AB24" s="230"/>
      <c r="AC24" s="238" t="str">
        <f>NOVA!B71</f>
        <v>4e1</v>
      </c>
      <c r="AD24" s="227" t="str">
        <f>NOVA!C71</f>
        <v>Make and place a bird feeder</v>
      </c>
      <c r="AE24" s="227"/>
      <c r="AF24" s="227" t="str">
        <f>IF(NOVA!M71&lt;&gt;"", NOVA!M71, "")</f>
        <v/>
      </c>
      <c r="AG24" s="230"/>
      <c r="AH24" s="227">
        <f>NOVA!B136</f>
        <v>2</v>
      </c>
      <c r="AI24" s="227" t="str">
        <f>NOVA!C136</f>
        <v>Complete an elective listed in comment</v>
      </c>
      <c r="AJ24" s="227"/>
      <c r="AK24" s="227" t="str">
        <f>IF(NOVA!M136&lt;&gt;"", NOVA!M136, "")</f>
        <v/>
      </c>
    </row>
    <row r="25" spans="1:37" ht="12.75" customHeight="1">
      <c r="A25" s="133" t="str">
        <f>Electives!B74</f>
        <v>Digging in the Past</v>
      </c>
      <c r="B25" s="31" t="str">
        <f>IF(Electives!M80&gt;0,Electives!M80," ")</f>
        <v/>
      </c>
      <c r="D25" s="377"/>
      <c r="E25" s="31">
        <f>Achievements!$B29</f>
        <v>4</v>
      </c>
      <c r="F25" s="179" t="str">
        <f>Achievements!$C29</f>
        <v>Read a story about religious freedom</v>
      </c>
      <c r="G25" s="32" t="str">
        <f>IF(Achievements!M29&lt;&gt;"","A","")</f>
        <v/>
      </c>
      <c r="I25" s="378"/>
      <c r="J25" s="178" t="str">
        <f>Electives!B30</f>
        <v>1d</v>
      </c>
      <c r="K25" s="36" t="str">
        <f>Electives!C30</f>
        <v>Make a rekenrek with two rows</v>
      </c>
      <c r="L25" s="31" t="str">
        <f>IF(Electives!M30&lt;&gt;"","E","")</f>
        <v/>
      </c>
      <c r="N25" s="371"/>
      <c r="O25" s="178">
        <f>Electives!B99</f>
        <v>2</v>
      </c>
      <c r="P25" s="36" t="str">
        <f>Electives!C99</f>
        <v>Learn about what grows in your area</v>
      </c>
      <c r="Q25" s="31" t="str">
        <f>IF(Electives!M99&lt;&gt;"","E","")</f>
        <v/>
      </c>
      <c r="R25" s="230"/>
      <c r="S25" s="226" t="str">
        <f>'Cub Awards'!B28</f>
        <v>l</v>
      </c>
      <c r="T25" s="364" t="str">
        <f>'Cub Awards'!C28</f>
        <v>Participate in outdoor worship service</v>
      </c>
      <c r="U25" s="364"/>
      <c r="V25" s="226" t="str">
        <f>IF('Cub Awards'!M28&lt;&gt;"", 'Cub Awards'!M28, "")</f>
        <v/>
      </c>
      <c r="W25" s="230"/>
      <c r="X25" s="227">
        <f>NOVA!B13</f>
        <v>4</v>
      </c>
      <c r="Y25" s="227" t="str">
        <f>NOVA!C13</f>
        <v>Visit a place where science is done</v>
      </c>
      <c r="Z25" s="227"/>
      <c r="AA25" s="227" t="str">
        <f>IF(NOVA!M13&lt;&gt;"", NOVA!M13, "")</f>
        <v/>
      </c>
      <c r="AB25" s="230"/>
      <c r="AC25" s="227" t="str">
        <f>NOVA!B72</f>
        <v>4e2</v>
      </c>
      <c r="AD25" s="227" t="str">
        <f>NOVA!C72</f>
        <v>Fill feeder with birdseed</v>
      </c>
      <c r="AE25" s="227"/>
      <c r="AF25" s="227" t="str">
        <f>IF(NOVA!M72&lt;&gt;"", NOVA!M72, "")</f>
        <v/>
      </c>
      <c r="AG25" s="230"/>
      <c r="AH25" s="227" t="str">
        <f>NOVA!B137</f>
        <v>3a1</v>
      </c>
      <c r="AI25" s="227" t="str">
        <f>NOVA!C137</f>
        <v>Make a list of the three kinds of levers</v>
      </c>
      <c r="AJ25" s="227"/>
      <c r="AK25" s="227" t="str">
        <f>IF(NOVA!M137&lt;&gt;"", NOVA!M137, "")</f>
        <v/>
      </c>
    </row>
    <row r="26" spans="1:37" ht="12.75" customHeight="1">
      <c r="A26" s="133" t="str">
        <f>Electives!B81</f>
        <v>Finding Your Way</v>
      </c>
      <c r="B26" s="31" t="str">
        <f>IF(Electives!M88&gt;0,Electives!M88," ")</f>
        <v xml:space="preserve"> </v>
      </c>
      <c r="D26" s="377"/>
      <c r="E26" s="31">
        <f>Achievements!$B30</f>
        <v>5</v>
      </c>
      <c r="F26" s="179" t="str">
        <f>Achievements!$C30</f>
        <v>Learn a song of grace</v>
      </c>
      <c r="G26" s="32" t="str">
        <f>IF(Achievements!M30&lt;&gt;"","A","")</f>
        <v/>
      </c>
      <c r="I26" s="378"/>
      <c r="J26" s="178" t="str">
        <f>Electives!B31</f>
        <v>1e</v>
      </c>
      <c r="K26" s="36" t="str">
        <f>Electives!C31</f>
        <v xml:space="preserve">Make a rain gauge </v>
      </c>
      <c r="L26" s="31" t="str">
        <f>IF(Electives!M31&lt;&gt;"","E","")</f>
        <v/>
      </c>
      <c r="N26" s="371"/>
      <c r="O26" s="178">
        <f>Electives!B100</f>
        <v>3</v>
      </c>
      <c r="P26" s="36" t="str">
        <f>Electives!C100</f>
        <v>Visit a botanical garden</v>
      </c>
      <c r="Q26" s="31" t="str">
        <f>IF(Electives!M100&lt;&gt;"","E","")</f>
        <v/>
      </c>
      <c r="R26" s="231"/>
      <c r="S26" s="226" t="str">
        <f>'Cub Awards'!B29</f>
        <v>m</v>
      </c>
      <c r="T26" s="364" t="str">
        <f>'Cub Awards'!C29</f>
        <v>Explore park</v>
      </c>
      <c r="U26" s="364"/>
      <c r="V26" s="226" t="str">
        <f>IF('Cub Awards'!M29&lt;&gt;"", 'Cub Awards'!M29, "")</f>
        <v/>
      </c>
      <c r="W26" s="231"/>
      <c r="X26" s="227" t="str">
        <f>NOVA!B14</f>
        <v>4a</v>
      </c>
      <c r="Y26" s="227" t="str">
        <f>NOVA!C14</f>
        <v>Talk to someone in charge about science</v>
      </c>
      <c r="Z26" s="227"/>
      <c r="AA26" s="227" t="str">
        <f>IF(NOVA!M14&lt;&gt;"", NOVA!M14, "")</f>
        <v/>
      </c>
      <c r="AB26" s="231"/>
      <c r="AC26" s="227" t="str">
        <f>NOVA!B73</f>
        <v>4e3</v>
      </c>
      <c r="AD26" s="227" t="str">
        <f>NOVA!C73</f>
        <v>Provide a water source</v>
      </c>
      <c r="AE26" s="227"/>
      <c r="AF26" s="227" t="str">
        <f>IF(NOVA!M73&lt;&gt;"", NOVA!M73, "")</f>
        <v/>
      </c>
      <c r="AG26" s="231"/>
      <c r="AH26" s="227" t="str">
        <f>NOVA!B138</f>
        <v>3a2</v>
      </c>
      <c r="AI26" s="227" t="str">
        <f>NOVA!C138</f>
        <v>Show how each lever work</v>
      </c>
      <c r="AJ26" s="227"/>
      <c r="AK26" s="227" t="str">
        <f>IF(NOVA!M138&lt;&gt;"", NOVA!M138, "")</f>
        <v/>
      </c>
    </row>
    <row r="27" spans="1:37" ht="13.2" customHeight="1">
      <c r="A27" s="133" t="str">
        <f>Electives!B89</f>
        <v>Germs Alive!</v>
      </c>
      <c r="B27" s="31" t="str">
        <f>IF(Electives!M96&gt;0,Electives!M96," ")</f>
        <v xml:space="preserve"> </v>
      </c>
      <c r="D27" s="377"/>
      <c r="E27" s="31">
        <f>Achievements!$B31</f>
        <v>6</v>
      </c>
      <c r="F27" s="179" t="str">
        <f>Achievements!$C31</f>
        <v>Visit a religious monument</v>
      </c>
      <c r="G27" s="32" t="str">
        <f>IF(Achievements!M31&lt;&gt;"","A","")</f>
        <v/>
      </c>
      <c r="I27" s="378"/>
      <c r="J27" s="178" t="str">
        <f>Electives!B33</f>
        <v>2a</v>
      </c>
      <c r="K27" s="36" t="str">
        <f>Electives!C33</f>
        <v>Identify 3 shapes in nature</v>
      </c>
      <c r="L27" s="31" t="str">
        <f>IF(Electives!M33&lt;&gt;"","E","")</f>
        <v/>
      </c>
      <c r="N27" s="371"/>
      <c r="O27" s="178" t="str">
        <f>Electives!B101</f>
        <v>4a</v>
      </c>
      <c r="P27" s="36" t="str">
        <f>Electives!C101</f>
        <v>Make a terrarium</v>
      </c>
      <c r="Q27" s="31" t="str">
        <f>IF(Electives!M101&lt;&gt;"","E","")</f>
        <v/>
      </c>
      <c r="R27" s="228"/>
      <c r="S27" s="226" t="str">
        <f>'Cub Awards'!B30</f>
        <v>n</v>
      </c>
      <c r="T27" s="364" t="str">
        <f>'Cub Awards'!C30</f>
        <v>Invent and play outside game</v>
      </c>
      <c r="U27" s="364"/>
      <c r="V27" s="226" t="str">
        <f>IF('Cub Awards'!M30&lt;&gt;"", 'Cub Awards'!M30, "")</f>
        <v/>
      </c>
      <c r="W27" s="228"/>
      <c r="X27" s="227" t="str">
        <f>NOVA!B15</f>
        <v>4b</v>
      </c>
      <c r="Y27" s="227" t="str">
        <f>NOVA!C15</f>
        <v>Discuss science done/used/explained</v>
      </c>
      <c r="Z27" s="227"/>
      <c r="AA27" s="227" t="str">
        <f>IF(NOVA!M15&lt;&gt;"", NOVA!M15, "")</f>
        <v/>
      </c>
      <c r="AB27" s="228"/>
      <c r="AC27" s="227" t="str">
        <f>NOVA!B74</f>
        <v>4e4</v>
      </c>
      <c r="AD27" s="227" t="str">
        <f>NOVA!C74</f>
        <v>Watch and record feeder for 2 weeks</v>
      </c>
      <c r="AE27" s="227"/>
      <c r="AF27" s="227" t="str">
        <f>IF(NOVA!M74&lt;&gt;"", NOVA!M74, "")</f>
        <v/>
      </c>
      <c r="AG27" s="228"/>
      <c r="AH27" s="227" t="str">
        <f>NOVA!B139</f>
        <v>3a3</v>
      </c>
      <c r="AI27" s="227" t="str">
        <f>NOVA!C139</f>
        <v>Show how the lever moves something</v>
      </c>
      <c r="AJ27" s="227"/>
      <c r="AK27" s="227" t="str">
        <f>IF(NOVA!M139&lt;&gt;"", NOVA!M139, "")</f>
        <v/>
      </c>
    </row>
    <row r="28" spans="1:37" ht="13.2" customHeight="1">
      <c r="A28" s="133" t="str">
        <f>Electives!B97</f>
        <v>Grow Something</v>
      </c>
      <c r="B28" s="31" t="str">
        <f>IF(Electives!M104&gt;0,Electives!M104," ")</f>
        <v/>
      </c>
      <c r="D28" s="180" t="str">
        <f>Achievements!$B33</f>
        <v>Howling at the Moon</v>
      </c>
      <c r="E28" s="180"/>
      <c r="F28" s="180"/>
      <c r="G28" s="180"/>
      <c r="I28" s="378"/>
      <c r="J28" s="178" t="str">
        <f>Electives!B34</f>
        <v>2b</v>
      </c>
      <c r="K28" s="36" t="str">
        <f>Electives!C34</f>
        <v>Identify 2 shapes in bridges</v>
      </c>
      <c r="L28" s="31" t="str">
        <f>IF(Electives!M34&lt;&gt;"","E","")</f>
        <v/>
      </c>
      <c r="N28" s="371"/>
      <c r="O28" s="178" t="str">
        <f>Electives!B102</f>
        <v>4b</v>
      </c>
      <c r="P28" s="36" t="str">
        <f>Electives!C102</f>
        <v>Grow a garden with a seed tray</v>
      </c>
      <c r="Q28" s="31" t="str">
        <f>IF(Electives!M102&lt;&gt;"","E","")</f>
        <v/>
      </c>
      <c r="R28" s="230"/>
      <c r="S28" s="229"/>
      <c r="T28" s="324" t="str">
        <f>'Cub Awards'!C32</f>
        <v>World Conservation Award</v>
      </c>
      <c r="U28" s="324"/>
      <c r="V28" s="229"/>
      <c r="W28" s="230"/>
      <c r="X28" s="227">
        <f>NOVA!B16</f>
        <v>5</v>
      </c>
      <c r="Y28" s="227" t="str">
        <f>NOVA!C16</f>
        <v>Discuss how science affects daily life</v>
      </c>
      <c r="Z28" s="227"/>
      <c r="AA28" s="227" t="str">
        <f>IF(NOVA!M16&lt;&gt;"", NOVA!M16, "")</f>
        <v/>
      </c>
      <c r="AB28" s="230"/>
      <c r="AC28" s="227" t="str">
        <f>NOVA!B75</f>
        <v>4e5</v>
      </c>
      <c r="AD28" s="227" t="str">
        <f>NOVA!C75</f>
        <v>Identify visitors</v>
      </c>
      <c r="AE28" s="227"/>
      <c r="AF28" s="227" t="str">
        <f>IF(NOVA!M75&lt;&gt;"", NOVA!M75, "")</f>
        <v/>
      </c>
      <c r="AG28" s="230"/>
      <c r="AH28" s="227" t="str">
        <f>NOVA!B140</f>
        <v>3a4</v>
      </c>
      <c r="AI28" s="227" t="str">
        <f>NOVA!C140</f>
        <v>Show the class of each lever</v>
      </c>
      <c r="AJ28" s="227"/>
      <c r="AK28" s="227" t="str">
        <f>IF(NOVA!M140&lt;&gt;"", NOVA!M140, "")</f>
        <v/>
      </c>
    </row>
    <row r="29" spans="1:37" ht="12.75" customHeight="1">
      <c r="A29" s="133" t="str">
        <f>Electives!B105</f>
        <v>Hometown Heroes</v>
      </c>
      <c r="B29" s="31" t="str">
        <f>IF(Electives!M112&gt;0,Electives!M112," ")</f>
        <v/>
      </c>
      <c r="D29" s="373" t="str">
        <f>Achievements!E33</f>
        <v>(do all)</v>
      </c>
      <c r="E29" s="32">
        <f>Achievements!$B34</f>
        <v>1</v>
      </c>
      <c r="F29" s="33" t="str">
        <f>Achievements!$C34</f>
        <v>Communicate in two ways</v>
      </c>
      <c r="G29" s="32" t="str">
        <f>IF(Achievements!M34&lt;&gt;"","A","")</f>
        <v/>
      </c>
      <c r="I29" s="378"/>
      <c r="J29" s="178" t="str">
        <f>Electives!B35</f>
        <v>2c</v>
      </c>
      <c r="K29" s="36" t="str">
        <f>Electives!C35</f>
        <v>Choose a shape and record where you see it</v>
      </c>
      <c r="L29" s="31" t="str">
        <f>IF(Electives!M35&lt;&gt;"","E","")</f>
        <v/>
      </c>
      <c r="N29" s="372"/>
      <c r="O29" s="178" t="str">
        <f>Electives!B103</f>
        <v>4c</v>
      </c>
      <c r="P29" s="36" t="str">
        <f>Electives!C103</f>
        <v>Grow a sweep potato in water</v>
      </c>
      <c r="Q29" s="31" t="str">
        <f>IF(Electives!M103&lt;&gt;"","E","")</f>
        <v/>
      </c>
      <c r="R29" s="224"/>
      <c r="S29" s="226">
        <f>'Cub Awards'!B33</f>
        <v>1</v>
      </c>
      <c r="T29" s="364" t="str">
        <f>'Cub Awards'!C33</f>
        <v>Complete Paws on the Path</v>
      </c>
      <c r="U29" s="364"/>
      <c r="V29" s="226" t="str">
        <f>IF('Cub Awards'!M33&lt;&gt;"", 'Cub Awards'!M33,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IF(NOVA!M76&lt;&gt;"", NOVA!M76, "")</f>
        <v/>
      </c>
      <c r="AG29" s="224"/>
      <c r="AH29" s="227" t="str">
        <f>NOVA!B141</f>
        <v>3a5</v>
      </c>
      <c r="AI29" s="227" t="str">
        <f>NOVA!C141</f>
        <v>Show why we use levers</v>
      </c>
      <c r="AJ29" s="227"/>
      <c r="AK29" s="227" t="str">
        <f>IF(NOVA!M141&lt;&gt;"", NOVA!M141, "")</f>
        <v/>
      </c>
    </row>
    <row r="30" spans="1:37" ht="12.75" customHeight="1">
      <c r="A30" s="133" t="str">
        <f>Electives!B113</f>
        <v>Motor Away</v>
      </c>
      <c r="B30" s="31" t="str">
        <f>IF(Electives!M118&gt;0,Electives!M118," ")</f>
        <v xml:space="preserve"> </v>
      </c>
      <c r="D30" s="374"/>
      <c r="E30" s="31">
        <f>Achievements!$B35</f>
        <v>2</v>
      </c>
      <c r="F30" s="179" t="str">
        <f>Achievements!$C35</f>
        <v>Create an original skit</v>
      </c>
      <c r="G30" s="32" t="str">
        <f>IF(Achievements!M35&lt;&gt;"","A","")</f>
        <v/>
      </c>
      <c r="I30" s="378"/>
      <c r="J30" s="178" t="str">
        <f>Electives!B37</f>
        <v>3a</v>
      </c>
      <c r="K30" s="36" t="str">
        <f>Electives!C37</f>
        <v>Count the number of colors in a package</v>
      </c>
      <c r="L30" s="31" t="str">
        <f>IF(Electives!M37&lt;&gt;"","E","")</f>
        <v/>
      </c>
      <c r="O30" s="174" t="str">
        <f>Electives!B105</f>
        <v>Hometown Heroes</v>
      </c>
      <c r="P30" s="29"/>
      <c r="R30" s="224"/>
      <c r="S30" s="226">
        <f>'Cub Awards'!B34</f>
        <v>2</v>
      </c>
      <c r="T30" s="364" t="str">
        <f>'Cub Awards'!C34</f>
        <v>Complete Grow Something</v>
      </c>
      <c r="U30" s="364"/>
      <c r="V30" s="226" t="str">
        <f>IF('Cub Awards'!M34&lt;&gt;"", 'Cub Awards'!M34, "")</f>
        <v/>
      </c>
      <c r="W30" s="224"/>
      <c r="X30" s="227" t="str">
        <f>NOVA!B19</f>
        <v>1a</v>
      </c>
      <c r="Y30" s="227" t="str">
        <f>NOVA!C19</f>
        <v>Read or watch 1 hour of Earth science content</v>
      </c>
      <c r="Z30" s="227"/>
      <c r="AA30" s="227" t="str">
        <f>IF(NOVA!M19&lt;&gt;"", NOVA!M19, "")</f>
        <v/>
      </c>
      <c r="AB30" s="224"/>
      <c r="AC30" s="227" t="str">
        <f>NOVA!B77</f>
        <v>4f</v>
      </c>
      <c r="AD30" s="227" t="str">
        <f>NOVA!C77</f>
        <v>Earn Outdoor Ethics or Conservation awards</v>
      </c>
      <c r="AE30" s="227"/>
      <c r="AF30" s="227" t="str">
        <f>IF(NOVA!M77&lt;&gt;"", NOVA!M77, "")</f>
        <v/>
      </c>
      <c r="AG30" s="224"/>
      <c r="AH30" s="227" t="str">
        <f>NOVA!B142</f>
        <v>3b</v>
      </c>
      <c r="AI30" s="227" t="str">
        <f>NOVA!C142</f>
        <v>Design ONE of the following</v>
      </c>
      <c r="AJ30" s="227"/>
      <c r="AK30" s="227" t="str">
        <f>IF(NOVA!M142&lt;&gt;"", NOVA!M142, "")</f>
        <v/>
      </c>
    </row>
    <row r="31" spans="1:37">
      <c r="A31" s="133" t="str">
        <f>Electives!B119</f>
        <v>Paws of Skill</v>
      </c>
      <c r="B31" s="31" t="str">
        <f>IF(Electives!M127&gt;0,Electives!M127," ")</f>
        <v xml:space="preserve"> </v>
      </c>
      <c r="D31" s="374"/>
      <c r="E31" s="31">
        <f>Achievements!$B36</f>
        <v>3</v>
      </c>
      <c r="F31" s="179" t="str">
        <f>Achievements!$C36</f>
        <v>Present a campfire program</v>
      </c>
      <c r="G31" s="32" t="str">
        <f>IF(Achievements!M36&lt;&gt;"","A","")</f>
        <v/>
      </c>
      <c r="I31" s="378"/>
      <c r="J31" s="178" t="str">
        <f>Electives!B38</f>
        <v>3ai</v>
      </c>
      <c r="K31" s="36" t="str">
        <f>Electives!C38</f>
        <v>Draw graph of the number of colors</v>
      </c>
      <c r="L31" s="31" t="str">
        <f>IF(Electives!M38&lt;&gt;"","E","")</f>
        <v/>
      </c>
      <c r="N31" s="366" t="str">
        <f>Electives!E105</f>
        <v>(do 1-3 and one of 4)</v>
      </c>
      <c r="O31" s="178">
        <f>Electives!B106</f>
        <v>1</v>
      </c>
      <c r="P31" s="36" t="str">
        <f>Electives!C106</f>
        <v>Talk about being a hero</v>
      </c>
      <c r="Q31" s="31" t="str">
        <f>IF(Electives!M106&lt;&gt;"","E","")</f>
        <v/>
      </c>
      <c r="R31" s="230"/>
      <c r="S31" s="226">
        <f>'Cub Awards'!B35</f>
        <v>3</v>
      </c>
      <c r="T31" s="364" t="str">
        <f>'Cub Awards'!C35</f>
        <v>Complete Spirit of the Water 1 &amp; 2</v>
      </c>
      <c r="U31" s="364"/>
      <c r="V31" s="226" t="str">
        <f>IF('Cub Awards'!M35&lt;&gt;"", 'Cub Awards'!M35, "")</f>
        <v/>
      </c>
      <c r="W31" s="230"/>
      <c r="X31" s="227" t="str">
        <f>NOVA!B20</f>
        <v>1b</v>
      </c>
      <c r="Y31" s="227" t="str">
        <f>NOVA!C20</f>
        <v>List at least two questions or ideas</v>
      </c>
      <c r="Z31" s="227"/>
      <c r="AA31" s="227" t="str">
        <f>IF(NOVA!M20&lt;&gt;"", NOVA!M20, "")</f>
        <v/>
      </c>
      <c r="AB31" s="230"/>
      <c r="AC31" s="227">
        <f>NOVA!B78</f>
        <v>5</v>
      </c>
      <c r="AD31" s="227" t="str">
        <f>NOVA!C78</f>
        <v>Visit a place to observe wildlife</v>
      </c>
      <c r="AE31" s="227"/>
      <c r="AF31" s="227" t="str">
        <f>IF(NOVA!M78&lt;&gt;"", NOVA!M78, "")</f>
        <v/>
      </c>
      <c r="AG31" s="230"/>
      <c r="AH31" s="227" t="str">
        <f>NOVA!B143</f>
        <v>3b1</v>
      </c>
      <c r="AI31" s="227" t="str">
        <f>NOVA!C143</f>
        <v>A playground fixture using a lever</v>
      </c>
      <c r="AJ31" s="227"/>
      <c r="AK31" s="227" t="str">
        <f>IF(NOVA!M143&lt;&gt;"", NOVA!M143, "")</f>
        <v/>
      </c>
    </row>
    <row r="32" spans="1:37">
      <c r="A32" s="134" t="str">
        <f>Electives!B128</f>
        <v>Spirit of the Water</v>
      </c>
      <c r="B32" s="31" t="str">
        <f>IF(Electives!M134&gt;0,Electives!M134," ")</f>
        <v xml:space="preserve"> </v>
      </c>
      <c r="D32" s="375"/>
      <c r="E32" s="31">
        <f>Achievements!$B37</f>
        <v>4</v>
      </c>
      <c r="F32" s="179" t="str">
        <f>Achievements!$C37</f>
        <v>Perform your campfire program</v>
      </c>
      <c r="G32" s="32" t="str">
        <f>IF(Achievements!M37&lt;&gt;"","A","")</f>
        <v/>
      </c>
      <c r="I32" s="378"/>
      <c r="J32" s="178" t="str">
        <f>Electives!B39</f>
        <v>3aii</v>
      </c>
      <c r="K32" s="36" t="str">
        <f>Electives!C39</f>
        <v>Determine most common color</v>
      </c>
      <c r="L32" s="31" t="str">
        <f>IF(Electives!M39&lt;&gt;"","E","")</f>
        <v/>
      </c>
      <c r="N32" s="371"/>
      <c r="O32" s="178">
        <f>Electives!B107</f>
        <v>2</v>
      </c>
      <c r="P32" s="36" t="str">
        <f>Electives!C107</f>
        <v>Visit an agency where you find heroes</v>
      </c>
      <c r="Q32" s="31" t="str">
        <f>IF(Electives!M107&lt;&gt;"","E","")</f>
        <v/>
      </c>
      <c r="R32" s="230"/>
      <c r="S32" s="226">
        <f>'Cub Awards'!B36</f>
        <v>4</v>
      </c>
      <c r="T32" s="364" t="str">
        <f>'Cub Awards'!C36</f>
        <v>Participate in conservation project</v>
      </c>
      <c r="U32" s="364"/>
      <c r="V32" s="226" t="str">
        <f>IF('Cub Awards'!M36&lt;&gt;"", 'Cub Awards'!M36, "")</f>
        <v/>
      </c>
      <c r="W32" s="230"/>
      <c r="X32" s="227" t="str">
        <f>NOVA!B21</f>
        <v>1c</v>
      </c>
      <c r="Y32" s="227" t="str">
        <f>NOVA!C21</f>
        <v>Discuss two with your counselor</v>
      </c>
      <c r="Z32" s="227"/>
      <c r="AA32" s="227" t="str">
        <f>IF(NOVA!M21&lt;&gt;"", NOVA!M21, "")</f>
        <v/>
      </c>
      <c r="AB32" s="230"/>
      <c r="AC32" s="227" t="str">
        <f>NOVA!B79</f>
        <v>5a1</v>
      </c>
      <c r="AD32" s="227" t="str">
        <f>NOVA!C79</f>
        <v>Talk about different species living there</v>
      </c>
      <c r="AE32" s="227"/>
      <c r="AF32" s="227" t="str">
        <f>IF(NOVA!M79&lt;&gt;"", NOVA!M79, "")</f>
        <v/>
      </c>
      <c r="AG32" s="230"/>
      <c r="AH32" s="227" t="str">
        <f>NOVA!B144</f>
        <v>3b2</v>
      </c>
      <c r="AI32" s="227" t="str">
        <f>NOVA!C144</f>
        <v>A game / sport using a lever</v>
      </c>
      <c r="AJ32" s="227"/>
      <c r="AK32" s="227" t="str">
        <f>IF(NOVA!M144&lt;&gt;"", NOVA!M144, "")</f>
        <v/>
      </c>
    </row>
    <row r="33" spans="1:37" ht="13.2" customHeight="1">
      <c r="D33" s="28" t="str">
        <f>Achievements!$B39</f>
        <v>Paws on the Path</v>
      </c>
      <c r="E33" s="28"/>
      <c r="F33" s="28"/>
      <c r="G33" s="28"/>
      <c r="I33" s="378"/>
      <c r="J33" s="178" t="str">
        <f>Electives!B40</f>
        <v>3aiii</v>
      </c>
      <c r="K33" s="36" t="str">
        <f>Electives!C40</f>
        <v>Compare your results</v>
      </c>
      <c r="L33" s="31" t="str">
        <f>IF(Electives!M40&lt;&gt;"","E","")</f>
        <v/>
      </c>
      <c r="N33" s="371"/>
      <c r="O33" s="178">
        <f>Electives!B108</f>
        <v>3</v>
      </c>
      <c r="P33" s="36" t="str">
        <f>Electives!C108</f>
        <v>Interview a hero</v>
      </c>
      <c r="Q33" s="31" t="str">
        <f>IF(Electives!M108&lt;&gt;"","E","")</f>
        <v/>
      </c>
      <c r="R33" s="230"/>
      <c r="W33" s="230"/>
      <c r="X33" s="227">
        <f>NOVA!B22</f>
        <v>2</v>
      </c>
      <c r="Y33" s="227" t="str">
        <f>NOVA!C22</f>
        <v>Complete an elective listed in comment</v>
      </c>
      <c r="Z33" s="227"/>
      <c r="AA33" s="227" t="str">
        <f>IF(NOVA!M22&lt;&gt;"", NOVA!M22, "")</f>
        <v/>
      </c>
      <c r="AB33" s="230"/>
      <c r="AC33" s="227" t="str">
        <f>NOVA!B80</f>
        <v>5a2</v>
      </c>
      <c r="AD33" s="227" t="str">
        <f>NOVA!C80</f>
        <v>Ask expert about what they studied</v>
      </c>
      <c r="AE33" s="227"/>
      <c r="AF33" s="227" t="str">
        <f>IF(NOVA!M80&lt;&gt;"", NOVA!M80, "")</f>
        <v/>
      </c>
      <c r="AG33" s="230"/>
      <c r="AH33" s="227" t="str">
        <f>NOVA!B145</f>
        <v>3b3</v>
      </c>
      <c r="AI33" s="227" t="str">
        <f>NOVA!C145</f>
        <v>An invention using a lever</v>
      </c>
      <c r="AJ33" s="227"/>
      <c r="AK33" s="227" t="str">
        <f>IF(NOVA!M145&lt;&gt;"", NOVA!M145, "")</f>
        <v/>
      </c>
    </row>
    <row r="34" spans="1:37" ht="12.75" customHeight="1">
      <c r="D34" s="373" t="str">
        <f>Achievements!E39</f>
        <v>(do 1-5)</v>
      </c>
      <c r="E34" s="31">
        <f>Achievements!$B40</f>
        <v>1</v>
      </c>
      <c r="F34" s="179" t="str">
        <f>Achievements!$C40</f>
        <v>Prepare for a hike</v>
      </c>
      <c r="G34" s="31" t="str">
        <f>IF(Achievements!M40&lt;&gt;"","A","")</f>
        <v/>
      </c>
      <c r="I34" s="378"/>
      <c r="J34" s="178" t="str">
        <f>Electives!B41</f>
        <v>3aiv</v>
      </c>
      <c r="K34" s="36" t="str">
        <f>Electives!C41</f>
        <v>Predict the colors in a different package</v>
      </c>
      <c r="L34" s="31" t="str">
        <f>IF(Electives!M41&lt;&gt;"","E","")</f>
        <v/>
      </c>
      <c r="N34" s="371"/>
      <c r="O34" s="178" t="str">
        <f>Electives!B109</f>
        <v>4a</v>
      </c>
      <c r="P34" s="36" t="str">
        <f>Electives!C109</f>
        <v>Honor a serviceperson with a care package</v>
      </c>
      <c r="Q34" s="31" t="str">
        <f>IF(Electives!M109&lt;&gt;"","E","")</f>
        <v/>
      </c>
      <c r="R34" s="224"/>
      <c r="W34" s="224"/>
      <c r="X34" s="227">
        <f>NOVA!B23</f>
        <v>3</v>
      </c>
      <c r="Y34" s="227" t="str">
        <f>NOVA!C23</f>
        <v>Investigate All of A, B, C, OR D</v>
      </c>
      <c r="Z34" s="227"/>
      <c r="AA34" s="227" t="str">
        <f>IF(NOVA!M23&lt;&gt;"", NOVA!M23, "")</f>
        <v/>
      </c>
      <c r="AB34" s="224"/>
      <c r="AC34" s="227" t="str">
        <f>NOVA!B81</f>
        <v>5b</v>
      </c>
      <c r="AD34" s="227" t="str">
        <f>NOVA!C81</f>
        <v>Discuss with counselor your visit</v>
      </c>
      <c r="AE34" s="227"/>
      <c r="AF34" s="227" t="str">
        <f>IF(NOVA!M81&lt;&gt;"", NOVA!M81, "")</f>
        <v/>
      </c>
      <c r="AG34" s="224"/>
      <c r="AH34" s="227" t="str">
        <f>NOVA!B146</f>
        <v>3c</v>
      </c>
      <c r="AI34" s="227" t="str">
        <f>NOVA!C146</f>
        <v>Discuss findings with counselor</v>
      </c>
      <c r="AJ34" s="227"/>
      <c r="AK34" s="227" t="str">
        <f>IF(NOVA!M146&lt;&gt;"", NOVA!M146, "")</f>
        <v/>
      </c>
    </row>
    <row r="35" spans="1:37" ht="13.2" customHeight="1">
      <c r="A35" s="105" t="s">
        <v>103</v>
      </c>
      <c r="B35" s="106"/>
      <c r="D35" s="374"/>
      <c r="E35" s="31">
        <f>Achievements!$B41</f>
        <v>2</v>
      </c>
      <c r="F35" s="179" t="str">
        <f>Achievements!$C41</f>
        <v>Tell what the buddy system is</v>
      </c>
      <c r="G35" s="31" t="str">
        <f>IF(Achievements!M41&lt;&gt;"","A","")</f>
        <v/>
      </c>
      <c r="I35" s="378"/>
      <c r="J35" s="178" t="str">
        <f>Electives!B42</f>
        <v>3av</v>
      </c>
      <c r="K35" s="36" t="str">
        <f>Electives!C42</f>
        <v>Decide if your prediction was close</v>
      </c>
      <c r="L35" s="31" t="str">
        <f>IF(Electives!M42&lt;&gt;"","E","")</f>
        <v/>
      </c>
      <c r="N35" s="371"/>
      <c r="O35" s="178" t="str">
        <f>Electives!B110</f>
        <v>4b</v>
      </c>
      <c r="P35" s="36" t="str">
        <f>Electives!C110</f>
        <v>Find out about service animals</v>
      </c>
      <c r="Q35" s="31" t="str">
        <f>IF(Electives!M110&lt;&gt;"","E","")</f>
        <v/>
      </c>
      <c r="R35" s="224"/>
      <c r="W35" s="224"/>
      <c r="X35" s="227" t="str">
        <f>NOVA!B24</f>
        <v>3a1</v>
      </c>
      <c r="Y35" s="227" t="str">
        <f>NOVA!C24</f>
        <v>How are volcanoes are formed</v>
      </c>
      <c r="Z35" s="227"/>
      <c r="AA35" s="227" t="str">
        <f>IF(NOVA!M24&lt;&gt;"", NOVA!M24, "")</f>
        <v/>
      </c>
      <c r="AB35" s="224"/>
      <c r="AC35" s="227" t="str">
        <f>NOVA!B82</f>
        <v>6a</v>
      </c>
      <c r="AD35" s="227" t="str">
        <f>NOVA!C82</f>
        <v>Discuss why wildlife is important</v>
      </c>
      <c r="AE35" s="227"/>
      <c r="AF35" s="227" t="str">
        <f>IF(NOVA!M82&lt;&gt;"", NOVA!M82, "")</f>
        <v/>
      </c>
      <c r="AG35" s="224"/>
      <c r="AH35" s="227" t="str">
        <f>NOVA!B147</f>
        <v>4a</v>
      </c>
      <c r="AI35" s="227" t="str">
        <f>NOVA!C147</f>
        <v>Visit a place that uses levers</v>
      </c>
      <c r="AJ35" s="227"/>
      <c r="AK35" s="227" t="str">
        <f>IF(NOVA!M147&lt;&gt;"", NOVA!M147, "")</f>
        <v/>
      </c>
    </row>
    <row r="36" spans="1:37" ht="12.75" customHeight="1">
      <c r="A36" s="107" t="s">
        <v>104</v>
      </c>
      <c r="B36" s="23"/>
      <c r="D36" s="374"/>
      <c r="E36" s="31">
        <f>Achievements!$B42</f>
        <v>3</v>
      </c>
      <c r="F36" s="179" t="str">
        <f>Achievements!$C42</f>
        <v>Chose appropriate clothing for a hike</v>
      </c>
      <c r="G36" s="31" t="str">
        <f>IF(Achievements!M42&lt;&gt;"","A","")</f>
        <v/>
      </c>
      <c r="I36" s="378"/>
      <c r="J36" s="178" t="str">
        <f>Electives!B43</f>
        <v>3b</v>
      </c>
      <c r="K36" s="36" t="str">
        <f>Electives!C43</f>
        <v>Measure peoples height and count steps</v>
      </c>
      <c r="L36" s="31" t="str">
        <f>IF(Electives!M43&lt;&gt;"","E","")</f>
        <v/>
      </c>
      <c r="N36" s="372"/>
      <c r="O36" s="178" t="str">
        <f>Electives!B111</f>
        <v>4c</v>
      </c>
      <c r="P36" s="36" t="str">
        <f>Electives!C111</f>
        <v>Participate in an event that celebrates heroes</v>
      </c>
      <c r="Q36" s="31" t="str">
        <f>IF(Electives!M111&lt;&gt;"","E","")</f>
        <v/>
      </c>
      <c r="R36" s="230"/>
      <c r="S36" s="365" t="s">
        <v>669</v>
      </c>
      <c r="T36" s="365"/>
      <c r="U36" s="365"/>
      <c r="V36" s="365"/>
      <c r="W36" s="230"/>
      <c r="X36" s="227" t="str">
        <f>NOVA!B25</f>
        <v>3a2</v>
      </c>
      <c r="Y36" s="227" t="str">
        <f>NOVA!C25</f>
        <v>Difference between lava and magma</v>
      </c>
      <c r="Z36" s="227"/>
      <c r="AA36" s="227" t="str">
        <f>IF(NOVA!M25&lt;&gt;"", NOVA!M25, "")</f>
        <v/>
      </c>
      <c r="AB36" s="230"/>
      <c r="AC36" s="227" t="str">
        <f>NOVA!B83</f>
        <v>6b</v>
      </c>
      <c r="AD36" s="227" t="str">
        <f>NOVA!C83</f>
        <v>Discuss why biodiversity is important</v>
      </c>
      <c r="AE36" s="227"/>
      <c r="AF36" s="227" t="str">
        <f>IF(NOVA!M83&lt;&gt;"", NOVA!M83, "")</f>
        <v/>
      </c>
      <c r="AG36" s="230"/>
      <c r="AH36" s="227" t="str">
        <f>NOVA!B148</f>
        <v>4b</v>
      </c>
      <c r="AI36" s="227" t="str">
        <f>NOVA!C148</f>
        <v>Discuss the equipment using levers</v>
      </c>
      <c r="AJ36" s="227"/>
      <c r="AK36" s="227" t="str">
        <f>IF(NOVA!M148&lt;&gt;"", NOVA!M148, "")</f>
        <v/>
      </c>
    </row>
    <row r="37" spans="1:37" ht="12.75" customHeight="1">
      <c r="A37" s="107" t="s">
        <v>114</v>
      </c>
      <c r="B37" s="23"/>
      <c r="D37" s="374"/>
      <c r="E37" s="31">
        <f>Achievements!$B43</f>
        <v>4</v>
      </c>
      <c r="F37" s="179" t="str">
        <f>Achievements!$C43</f>
        <v>Discuss how you show respect for wildlife</v>
      </c>
      <c r="G37" s="31" t="str">
        <f>IF(Achievements!M43&lt;&gt;"","A","")</f>
        <v/>
      </c>
      <c r="I37" s="378"/>
      <c r="J37" s="178" t="str">
        <f>Electives!B44</f>
        <v>3c</v>
      </c>
      <c r="K37" s="36" t="str">
        <f>Electives!C44</f>
        <v>Graph number of shots to make 5 baskets</v>
      </c>
      <c r="L37" s="31" t="str">
        <f>IF(Electives!M44&lt;&gt;"","E","")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IF(NOVA!M26&lt;&gt;"", NOVA!M26, "")</f>
        <v/>
      </c>
      <c r="AB37" s="230"/>
      <c r="AC37" s="227" t="str">
        <f>NOVA!B84</f>
        <v>6c</v>
      </c>
      <c r="AD37" s="227" t="str">
        <f>NOVA!C84</f>
        <v>Discuss problems with invasive species</v>
      </c>
      <c r="AE37" s="227"/>
      <c r="AF37" s="227" t="str">
        <f>IF(NOVA!M84&lt;&gt;"", NOVA!M84, "")</f>
        <v/>
      </c>
      <c r="AG37" s="230"/>
      <c r="AH37" s="227">
        <f>NOVA!B149</f>
        <v>5</v>
      </c>
      <c r="AI37" s="227" t="str">
        <f>NOVA!C149</f>
        <v>Discuss how simple machines affect life</v>
      </c>
      <c r="AJ37" s="227"/>
      <c r="AK37" s="227" t="str">
        <f>IF(NOVA!M149&lt;&gt;"", NOVA!M149, "")</f>
        <v/>
      </c>
    </row>
    <row r="38" spans="1:37">
      <c r="A38" s="107" t="s">
        <v>105</v>
      </c>
      <c r="B38" s="23"/>
      <c r="D38" s="374"/>
      <c r="E38" s="31">
        <f>Achievements!$B44</f>
        <v>5</v>
      </c>
      <c r="F38" s="179" t="str">
        <f>Achievements!$C44</f>
        <v>Go on a 1 mile hike</v>
      </c>
      <c r="G38" s="31" t="str">
        <f>IF(Achievements!M44&lt;&gt;"","A","")</f>
        <v/>
      </c>
      <c r="I38" s="378"/>
      <c r="J38" s="178" t="str">
        <f>Electives!B46</f>
        <v>4a</v>
      </c>
      <c r="K38" s="36" t="str">
        <f>Electives!C46</f>
        <v>Use a secret code</v>
      </c>
      <c r="L38" s="31" t="str">
        <f>IF(Electives!M46&lt;&gt;"","E","")</f>
        <v/>
      </c>
      <c r="N38" s="366" t="str">
        <f>Electives!E113</f>
        <v>(do all)</v>
      </c>
      <c r="O38" s="178" t="str">
        <f>Electives!B114</f>
        <v>1a</v>
      </c>
      <c r="P38" s="36" t="str">
        <f>Electives!C114</f>
        <v>Fly three kinds of paper airplanes</v>
      </c>
      <c r="Q38" s="31" t="str">
        <f>IF(Electives!M114&lt;&gt;"","E","")</f>
        <v/>
      </c>
      <c r="R38" s="230"/>
      <c r="S38" s="22"/>
      <c r="T38" s="239" t="str">
        <f>'Shooting Sports'!C5</f>
        <v>BB Gun: Level 1</v>
      </c>
      <c r="U38" s="22"/>
      <c r="V38" s="22"/>
      <c r="W38" s="230"/>
      <c r="X38" s="227" t="str">
        <f>NOVA!B27</f>
        <v>3a4</v>
      </c>
      <c r="Y38" s="227" t="str">
        <f>NOVA!C27</f>
        <v>Build or draw a volcano model</v>
      </c>
      <c r="Z38" s="227"/>
      <c r="AA38" s="227" t="str">
        <f>IF(NOVA!M27&lt;&gt;"", NOVA!M27,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IF(Achievements!M45&lt;&gt;"","A","")</f>
        <v/>
      </c>
      <c r="I39" s="378"/>
      <c r="J39" s="178" t="str">
        <f>Electives!B47</f>
        <v>4b</v>
      </c>
      <c r="K39" s="36" t="str">
        <f>Electives!C47</f>
        <v>Use the pig pen code</v>
      </c>
      <c r="L39" s="31" t="str">
        <f>IF(Electives!M47&lt;&gt;"","E","")</f>
        <v/>
      </c>
      <c r="N39" s="367"/>
      <c r="O39" s="178" t="str">
        <f>Electives!B115</f>
        <v>1b</v>
      </c>
      <c r="P39" s="36" t="str">
        <f>Electives!C115</f>
        <v>Make a paper airplane catapult</v>
      </c>
      <c r="Q39" s="31" t="str">
        <f>IF(Electives!M115&lt;&gt;"","E","")</f>
        <v/>
      </c>
      <c r="R39" s="230"/>
      <c r="S39" s="160">
        <f>'Shooting Sports'!B6</f>
        <v>1</v>
      </c>
      <c r="T39" s="160" t="str">
        <f>'Shooting Sports'!C6</f>
        <v>Explain what to do if you find gun</v>
      </c>
      <c r="U39" s="160"/>
      <c r="V39" s="160" t="str">
        <f>IF('Shooting Sports'!M6&lt;&gt;"", 'Shooting Sports'!M6, "")</f>
        <v/>
      </c>
      <c r="W39" s="230"/>
      <c r="X39" s="227" t="str">
        <f>NOVA!B28</f>
        <v>3a5</v>
      </c>
      <c r="Y39" s="227" t="str">
        <f>NOVA!C28</f>
        <v>Share model and what you learned</v>
      </c>
      <c r="Z39" s="227"/>
      <c r="AA39" s="227" t="str">
        <f>IF(NOVA!M28&lt;&gt;"", NOVA!M28, "")</f>
        <v/>
      </c>
      <c r="AB39" s="230"/>
      <c r="AC39" s="227" t="str">
        <f>NOVA!B87</f>
        <v>1a</v>
      </c>
      <c r="AD39" s="227" t="str">
        <f>NOVA!C87</f>
        <v>Read or watch 1 hour of space content</v>
      </c>
      <c r="AE39" s="227"/>
      <c r="AF39" s="227" t="str">
        <f>IF(NOVA!M87&lt;&gt;"", NOVA!M87, "")</f>
        <v/>
      </c>
      <c r="AG39" s="230"/>
      <c r="AH39" s="227" t="str">
        <f>NOVA!B152</f>
        <v>1a</v>
      </c>
      <c r="AI39" s="227" t="str">
        <f>NOVA!C152</f>
        <v>Read or watch 1 hour of Math content</v>
      </c>
      <c r="AJ39" s="227"/>
      <c r="AK39" s="227" t="str">
        <f>IF(NOVA!M152&lt;&gt;"", NOVA!M152, "")</f>
        <v/>
      </c>
    </row>
    <row r="40" spans="1:37" ht="13.2" customHeight="1">
      <c r="A40" s="26"/>
      <c r="B40" s="26"/>
      <c r="D40" s="375"/>
      <c r="E40" s="31">
        <f>Achievements!$B46</f>
        <v>7</v>
      </c>
      <c r="F40" s="179" t="str">
        <f>Achievements!$C46</f>
        <v>Draw a map of your area</v>
      </c>
      <c r="G40" s="31" t="str">
        <f>IF(Achievements!M46&lt;&gt;"","A","")</f>
        <v/>
      </c>
      <c r="I40" s="378"/>
      <c r="J40" s="178" t="str">
        <f>Electives!B48</f>
        <v>4c</v>
      </c>
      <c r="K40" s="36" t="str">
        <f>Electives!C48</f>
        <v>Practice using a block cipher</v>
      </c>
      <c r="L40" s="31" t="str">
        <f>IF(Electives!M48&lt;&gt;"","E","")</f>
        <v/>
      </c>
      <c r="N40" s="367"/>
      <c r="O40" s="178">
        <f>Electives!B116</f>
        <v>2</v>
      </c>
      <c r="P40" s="36" t="str">
        <f>Electives!C116</f>
        <v>Sail two different boats</v>
      </c>
      <c r="Q40" s="31" t="str">
        <f>IF(Electives!M116&lt;&gt;"","E","")</f>
        <v/>
      </c>
      <c r="R40" s="230"/>
      <c r="S40" s="160">
        <f>'Shooting Sports'!B7</f>
        <v>2</v>
      </c>
      <c r="T40" s="160" t="str">
        <f>'Shooting Sports'!C7</f>
        <v>Load, fire, secure gun and safety mech.</v>
      </c>
      <c r="U40" s="160"/>
      <c r="V40" s="160" t="str">
        <f>IF('Shooting Sports'!M7&lt;&gt;"", 'Shooting Sports'!M7, "")</f>
        <v/>
      </c>
      <c r="W40" s="230"/>
      <c r="X40" s="227" t="str">
        <f>NOVA!B29</f>
        <v>3b1</v>
      </c>
      <c r="Y40" s="227" t="str">
        <f>NOVA!C29</f>
        <v>Collect 3 to 5 common minerals</v>
      </c>
      <c r="Z40" s="227"/>
      <c r="AA40" s="227" t="str">
        <f>IF(NOVA!M29&lt;&gt;"", NOVA!M29, "")</f>
        <v/>
      </c>
      <c r="AB40" s="230"/>
      <c r="AC40" s="227" t="str">
        <f>NOVA!B88</f>
        <v>1b</v>
      </c>
      <c r="AD40" s="227" t="str">
        <f>NOVA!C88</f>
        <v>List at least two questions or ideas</v>
      </c>
      <c r="AE40" s="227"/>
      <c r="AF40" s="227" t="str">
        <f>IF(NOVA!M88&lt;&gt;"", NOVA!M88, "")</f>
        <v/>
      </c>
      <c r="AG40" s="230"/>
      <c r="AH40" s="227" t="str">
        <f>NOVA!B153</f>
        <v>1b</v>
      </c>
      <c r="AI40" s="227" t="str">
        <f>NOVA!C153</f>
        <v>List at least two questions or ideas</v>
      </c>
      <c r="AJ40" s="227"/>
      <c r="AK40" s="227" t="str">
        <f>IF(NOVA!M153&lt;&gt;"", NOVA!M153,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IF(Electives!M117&lt;&gt;"","E","")</f>
        <v/>
      </c>
      <c r="R41" s="224"/>
      <c r="S41" s="160">
        <f>'Shooting Sports'!B8</f>
        <v>3</v>
      </c>
      <c r="T41" s="160" t="str">
        <f>'Shooting Sports'!C8</f>
        <v>Demonstrate good shooting techniques</v>
      </c>
      <c r="U41" s="160"/>
      <c r="V41" s="160" t="str">
        <f>IF('Shooting Sports'!M8&lt;&gt;"", 'Shooting Sports'!M8, "")</f>
        <v/>
      </c>
      <c r="W41" s="224"/>
      <c r="X41" s="227" t="str">
        <f>NOVA!B30</f>
        <v>3b2</v>
      </c>
      <c r="Y41" s="227" t="str">
        <f>NOVA!C30</f>
        <v>Types of rock these minerals found in</v>
      </c>
      <c r="Z41" s="227"/>
      <c r="AA41" s="227" t="str">
        <f>IF(NOVA!M30&lt;&gt;"", NOVA!M30, "")</f>
        <v/>
      </c>
      <c r="AB41" s="224"/>
      <c r="AC41" s="227" t="str">
        <f>NOVA!B89</f>
        <v>1c</v>
      </c>
      <c r="AD41" s="227" t="str">
        <f>NOVA!C89</f>
        <v>Discuss two with your counselor</v>
      </c>
      <c r="AE41" s="227"/>
      <c r="AF41" s="227" t="str">
        <f>IF(NOVA!M89&lt;&gt;"", NOVA!M89, "")</f>
        <v/>
      </c>
      <c r="AG41" s="224"/>
      <c r="AH41" s="227" t="str">
        <f>NOVA!B154</f>
        <v>1c</v>
      </c>
      <c r="AI41" s="227" t="str">
        <f>NOVA!C154</f>
        <v>Discuss two with your counselor</v>
      </c>
      <c r="AJ41" s="227"/>
      <c r="AK41" s="227" t="str">
        <f>IF(NOVA!M154&lt;&gt;"", NOVA!M154, "")</f>
        <v/>
      </c>
    </row>
    <row r="42" spans="1:37" ht="12.75" customHeight="1">
      <c r="D42" s="373" t="str">
        <f>Achievements!E48</f>
        <v>(do all)</v>
      </c>
      <c r="E42" s="35">
        <f>Achievements!$B49</f>
        <v>1</v>
      </c>
      <c r="F42" s="179" t="str">
        <f>Achievements!$C49</f>
        <v>Play catch</v>
      </c>
      <c r="G42" s="31" t="str">
        <f>IF(Achievements!M49&lt;&gt;"","A","")</f>
        <v/>
      </c>
      <c r="I42" s="366" t="str">
        <f>Electives!E50</f>
        <v>(do 1, 2, one of 3, one of 4)</v>
      </c>
      <c r="J42" s="178">
        <f>Electives!B51</f>
        <v>1</v>
      </c>
      <c r="K42" s="36" t="str">
        <f>Electives!C51</f>
        <v>Collect 10 items</v>
      </c>
      <c r="L42" s="31" t="str">
        <f>IF(Electives!M51&lt;&gt;"","E","")</f>
        <v/>
      </c>
      <c r="O42" s="174" t="str">
        <f>Electives!B119</f>
        <v>Paws of Skill</v>
      </c>
      <c r="P42" s="29"/>
      <c r="R42" s="104"/>
      <c r="S42" s="160">
        <f>'Shooting Sports'!B9</f>
        <v>4</v>
      </c>
      <c r="T42" s="160" t="str">
        <f>'Shooting Sports'!C9</f>
        <v>Show how to put away and store gun</v>
      </c>
      <c r="U42" s="160"/>
      <c r="V42" s="160" t="str">
        <f>IF('Shooting Sports'!M9&lt;&gt;"", 'Shooting Sports'!M9, "")</f>
        <v/>
      </c>
      <c r="W42" s="104"/>
      <c r="X42" s="227" t="str">
        <f>NOVA!B31</f>
        <v>3b3</v>
      </c>
      <c r="Y42" s="227" t="str">
        <f>NOVA!C31</f>
        <v>Explain difference of rock types</v>
      </c>
      <c r="Z42" s="227"/>
      <c r="AA42" s="227" t="str">
        <f>IF(NOVA!M31&lt;&gt;"", NOVA!M31, "")</f>
        <v/>
      </c>
      <c r="AB42" s="104"/>
      <c r="AC42" s="227">
        <f>NOVA!B90</f>
        <v>2</v>
      </c>
      <c r="AD42" s="227" t="str">
        <f>NOVA!C90</f>
        <v>Complete an elective listed in comment</v>
      </c>
      <c r="AE42" s="227"/>
      <c r="AF42" s="227" t="str">
        <f>IF(NOVA!M90&lt;&gt;"", NOVA!M90, "")</f>
        <v/>
      </c>
      <c r="AG42" s="104"/>
      <c r="AH42" s="227">
        <f>NOVA!B155</f>
        <v>2</v>
      </c>
      <c r="AI42" s="227" t="str">
        <f>NOVA!C155</f>
        <v>Complete the Code of the Wolf adventure</v>
      </c>
      <c r="AJ42" s="227"/>
      <c r="AK42" s="227" t="str">
        <f>IF(NOVA!M155&lt;&gt;"", NOVA!M155, "")</f>
        <v/>
      </c>
    </row>
    <row r="43" spans="1:37" ht="12.75" customHeight="1">
      <c r="D43" s="374"/>
      <c r="E43" s="35">
        <f>Achievements!$B50</f>
        <v>2</v>
      </c>
      <c r="F43" s="179" t="str">
        <f>Achievements!$C50</f>
        <v>Practice your balance</v>
      </c>
      <c r="G43" s="31" t="str">
        <f>IF(Achievements!M50&lt;&gt;"","A","")</f>
        <v/>
      </c>
      <c r="I43" s="371"/>
      <c r="J43" s="178">
        <f>Electives!B52</f>
        <v>2</v>
      </c>
      <c r="K43" s="36" t="str">
        <f>Electives!C52</f>
        <v>Share your collection</v>
      </c>
      <c r="L43" s="31" t="str">
        <f>IF(Electives!M52&lt;&gt;"","E","")</f>
        <v/>
      </c>
      <c r="N43" s="366" t="str">
        <f>Electives!E119</f>
        <v>(do 1-4)</v>
      </c>
      <c r="O43" s="178">
        <f>Electives!B120</f>
        <v>1</v>
      </c>
      <c r="P43" s="36" t="str">
        <f>Electives!C120</f>
        <v>Learn about being physically fit</v>
      </c>
      <c r="Q43" s="31" t="str">
        <f>IF(Electives!M120&lt;&gt;"","E","")</f>
        <v/>
      </c>
      <c r="R43" s="228"/>
      <c r="S43" s="3"/>
      <c r="T43" s="239" t="str">
        <f>'Shooting Sports'!C11</f>
        <v>BB Gun: Level 2</v>
      </c>
      <c r="U43" s="3"/>
      <c r="V43" s="3"/>
      <c r="W43" s="228"/>
      <c r="X43" s="227" t="str">
        <f>NOVA!B32</f>
        <v>3b4</v>
      </c>
      <c r="Y43" s="227" t="str">
        <f>NOVA!C32</f>
        <v>Share collection and what you learned</v>
      </c>
      <c r="Z43" s="227"/>
      <c r="AA43" s="227" t="str">
        <f>IF(NOVA!M32&lt;&gt;"", NOVA!M32, "")</f>
        <v/>
      </c>
      <c r="AB43" s="228"/>
      <c r="AC43" s="227">
        <f>NOVA!B91</f>
        <v>3</v>
      </c>
      <c r="AD43" s="227" t="str">
        <f>NOVA!C91</f>
        <v>Do TWO from A-F</v>
      </c>
      <c r="AE43" s="227"/>
      <c r="AF43" s="227" t="str">
        <f>IF(NOVA!M91&lt;&gt;"", NOVA!M91, "")</f>
        <v/>
      </c>
      <c r="AG43" s="228"/>
      <c r="AH43" s="227">
        <f>NOVA!B156</f>
        <v>3</v>
      </c>
      <c r="AI43" s="227" t="str">
        <f>NOVA!C156</f>
        <v>Do TWO of A, B or C</v>
      </c>
      <c r="AJ43" s="227"/>
      <c r="AK43" s="227" t="str">
        <f>IF(NOVA!M156&lt;&gt;"", NOVA!M156, "")</f>
        <v/>
      </c>
    </row>
    <row r="44" spans="1:37" ht="13.2" customHeight="1">
      <c r="D44" s="374"/>
      <c r="E44" s="35">
        <f>Achievements!$B51</f>
        <v>3</v>
      </c>
      <c r="F44" s="179" t="str">
        <f>Achievements!$C51</f>
        <v>Practice your flexibility</v>
      </c>
      <c r="G44" s="31" t="str">
        <f>IF(Achievements!M51&lt;&gt;"","A","")</f>
        <v/>
      </c>
      <c r="I44" s="371"/>
      <c r="J44" s="178" t="str">
        <f>Electives!B53</f>
        <v>3a</v>
      </c>
      <c r="K44" s="36" t="str">
        <f>Electives!C53</f>
        <v>Visit a museum displaying collections</v>
      </c>
      <c r="L44" s="31" t="str">
        <f>IF(Electives!M53&lt;&gt;"","E","")</f>
        <v/>
      </c>
      <c r="N44" s="367"/>
      <c r="O44" s="178">
        <f>Electives!B121</f>
        <v>2</v>
      </c>
      <c r="P44" s="36" t="str">
        <f>Electives!C121</f>
        <v>Talk about properly warming up</v>
      </c>
      <c r="Q44" s="31" t="str">
        <f>IF(Electives!M121&lt;&gt;"","E","")</f>
        <v/>
      </c>
      <c r="R44" s="228"/>
      <c r="S44" s="160">
        <f>'Shooting Sports'!B12</f>
        <v>1</v>
      </c>
      <c r="T44" s="160" t="str">
        <f>'Shooting Sports'!C12</f>
        <v>Earn the Level 1 Emblem for BB Gun</v>
      </c>
      <c r="U44" s="160"/>
      <c r="V44" s="160" t="str">
        <f>IF('Shooting Sports'!M12&lt;&gt;"", 'Shooting Sports'!M12, "")</f>
        <v/>
      </c>
      <c r="W44" s="228"/>
      <c r="X44" s="227" t="str">
        <f>NOVA!B33</f>
        <v>3c1</v>
      </c>
      <c r="Y44" s="227" t="str">
        <f>NOVA!C33</f>
        <v>Use 4 ways to monitor / predict weather</v>
      </c>
      <c r="Z44" s="227"/>
      <c r="AA44" s="227" t="str">
        <f>IF(NOVA!M33&lt;&gt;"", NOVA!M33, "")</f>
        <v/>
      </c>
      <c r="AB44" s="228"/>
      <c r="AC44" s="227" t="str">
        <f>NOVA!B92</f>
        <v>3a1</v>
      </c>
      <c r="AD44" s="227" t="str">
        <f>NOVA!C92</f>
        <v>Watch the stars</v>
      </c>
      <c r="AE44" s="227"/>
      <c r="AF44" s="227" t="str">
        <f>IF(NOVA!M92&lt;&gt;"", NOVA!M92, "")</f>
        <v/>
      </c>
      <c r="AG44" s="228"/>
      <c r="AH44" s="227" t="str">
        <f>NOVA!B157</f>
        <v>3a</v>
      </c>
      <c r="AI44" s="227" t="str">
        <f>NOVA!C157</f>
        <v>Choose 2 and calculate your weight there</v>
      </c>
      <c r="AJ44" s="227"/>
      <c r="AK44" s="227" t="str">
        <f>IF(NOVA!M157&lt;&gt;"", NOVA!M157, "")</f>
        <v/>
      </c>
    </row>
    <row r="45" spans="1:37">
      <c r="D45" s="374"/>
      <c r="E45" s="35">
        <f>Achievements!$B52</f>
        <v>4</v>
      </c>
      <c r="F45" s="179" t="str">
        <f>Achievements!$C52</f>
        <v>Play a sport with your den or family</v>
      </c>
      <c r="G45" s="31" t="str">
        <f>IF(Achievements!M52&lt;&gt;"","A","")</f>
        <v/>
      </c>
      <c r="I45" s="371"/>
      <c r="J45" s="178" t="str">
        <f>Electives!B54</f>
        <v>3b</v>
      </c>
      <c r="K45" s="36" t="str">
        <f>Electives!C54</f>
        <v>Watch a show about collecing</v>
      </c>
      <c r="L45" s="31" t="str">
        <f>IF(Electives!M54&lt;&gt;"","E","")</f>
        <v/>
      </c>
      <c r="N45" s="367"/>
      <c r="O45" s="178">
        <f>Electives!B122</f>
        <v>3</v>
      </c>
      <c r="P45" s="36" t="str">
        <f>Electives!C122</f>
        <v>Practice two physical fitness skills</v>
      </c>
      <c r="Q45" s="31" t="str">
        <f>IF(Electives!M122&lt;&gt;"","E","")</f>
        <v/>
      </c>
      <c r="R45" s="228"/>
      <c r="S45" s="160" t="str">
        <f>'Shooting Sports'!B13</f>
        <v>S1</v>
      </c>
      <c r="T45" s="160" t="str">
        <f>'Shooting Sports'!C13</f>
        <v>Demonstrate one shooting position</v>
      </c>
      <c r="U45" s="160"/>
      <c r="V45" s="160" t="str">
        <f>IF('Shooting Sports'!M13&lt;&gt;"", 'Shooting Sports'!M13, "")</f>
        <v/>
      </c>
      <c r="W45" s="228"/>
      <c r="X45" s="227" t="str">
        <f>NOVA!B34</f>
        <v>3c2</v>
      </c>
      <c r="Y45" s="227" t="str">
        <f>NOVA!C34</f>
        <v>Analyze predictions for a week</v>
      </c>
      <c r="Z45" s="227"/>
      <c r="AA45" s="227" t="str">
        <f>IF(NOVA!M34&lt;&gt;"", NOVA!M34, "")</f>
        <v/>
      </c>
      <c r="AB45" s="228"/>
      <c r="AC45" s="227" t="str">
        <f>NOVA!B93</f>
        <v>3a2</v>
      </c>
      <c r="AD45" s="227" t="str">
        <f>NOVA!C93</f>
        <v>Find and draw 5 constellations</v>
      </c>
      <c r="AE45" s="227"/>
      <c r="AF45" s="227" t="str">
        <f>IF(NOVA!M93&lt;&gt;"", NOVA!M93, "")</f>
        <v/>
      </c>
      <c r="AG45" s="228"/>
      <c r="AH45" s="227" t="str">
        <f>NOVA!B158</f>
        <v>3a1</v>
      </c>
      <c r="AI45" s="227" t="str">
        <f>NOVA!C158</f>
        <v>On the sun or moon</v>
      </c>
      <c r="AJ45" s="227"/>
      <c r="AK45" s="227" t="str">
        <f>IF(NOVA!M158&lt;&gt;"", NOVA!M158, "")</f>
        <v/>
      </c>
    </row>
    <row r="46" spans="1:37">
      <c r="D46" s="374"/>
      <c r="E46" s="35">
        <f>Achievements!$B53</f>
        <v>5</v>
      </c>
      <c r="F46" s="179" t="str">
        <f>Achievements!$C53</f>
        <v>Do two animal walks</v>
      </c>
      <c r="G46" s="31" t="str">
        <f>IF(Achievements!M53&lt;&gt;"","A","")</f>
        <v/>
      </c>
      <c r="I46" s="371"/>
      <c r="J46" s="178" t="str">
        <f>Electives!B55</f>
        <v>4a</v>
      </c>
      <c r="K46" s="36" t="str">
        <f>Electives!C55</f>
        <v>Collect 10 autographs</v>
      </c>
      <c r="L46" s="31" t="str">
        <f>IF(Electives!M55&lt;&gt;"","E","")</f>
        <v/>
      </c>
      <c r="N46" s="367"/>
      <c r="O46" s="178">
        <f>Electives!B123</f>
        <v>4</v>
      </c>
      <c r="P46" s="36" t="str">
        <f>Electives!C123</f>
        <v>Play a team sport for 30 min</v>
      </c>
      <c r="Q46" s="31" t="str">
        <f>IF(Electives!M123&lt;&gt;"","E","")</f>
        <v/>
      </c>
      <c r="R46" s="228"/>
      <c r="S46" s="160" t="str">
        <f>'Shooting Sports'!B14</f>
        <v>S2</v>
      </c>
      <c r="T46" s="160" t="str">
        <f>'Shooting Sports'!C14</f>
        <v>Fire 5 BBs in 3 volleys at the Cub target</v>
      </c>
      <c r="U46" s="160"/>
      <c r="V46" s="160" t="str">
        <f>IF('Shooting Sports'!M14&lt;&gt;"", 'Shooting Sports'!M14, "")</f>
        <v/>
      </c>
      <c r="W46" s="228"/>
      <c r="X46" s="227" t="str">
        <f>NOVA!B35</f>
        <v>3c3</v>
      </c>
      <c r="Y46" s="227" t="str">
        <f>NOVA!C35</f>
        <v>Discuss work with counselor</v>
      </c>
      <c r="Z46" s="227"/>
      <c r="AA46" s="227" t="str">
        <f>IF(NOVA!M35&lt;&gt;"", NOVA!M35, "")</f>
        <v/>
      </c>
      <c r="AB46" s="228"/>
      <c r="AC46" s="227" t="str">
        <f>NOVA!B94</f>
        <v>3a3</v>
      </c>
      <c r="AD46" s="227" t="str">
        <f>NOVA!C94</f>
        <v>Discuss with counselor</v>
      </c>
      <c r="AE46" s="227"/>
      <c r="AF46" s="227" t="str">
        <f>IF(NOVA!M94&lt;&gt;"", NOVA!M94, "")</f>
        <v/>
      </c>
      <c r="AG46" s="228"/>
      <c r="AH46" s="227" t="str">
        <f>NOVA!B159</f>
        <v>3a2</v>
      </c>
      <c r="AI46" s="227" t="str">
        <f>NOVA!C159</f>
        <v>On Jupiter or Pluto</v>
      </c>
      <c r="AJ46" s="227"/>
      <c r="AK46" s="227" t="str">
        <f>IF(NOVA!M159&lt;&gt;"", NOVA!M159, "")</f>
        <v/>
      </c>
    </row>
    <row r="47" spans="1:37" ht="13.2" customHeight="1">
      <c r="D47" s="375"/>
      <c r="E47" s="31">
        <f>Achievements!$B54</f>
        <v>6</v>
      </c>
      <c r="F47" s="179" t="str">
        <f>Achievements!$C54</f>
        <v>Demonstrate healthy eating</v>
      </c>
      <c r="G47" s="31" t="str">
        <f>IF(Achievements!M54&lt;&gt;"","A","")</f>
        <v/>
      </c>
      <c r="I47" s="372"/>
      <c r="J47" s="178" t="str">
        <f>Electives!B56</f>
        <v>4b</v>
      </c>
      <c r="K47" s="36" t="str">
        <f>Electives!C56</f>
        <v>Write a famous person for an autograph</v>
      </c>
      <c r="L47" s="31" t="str">
        <f>IF(Electives!M56&lt;&gt;"","E","")</f>
        <v/>
      </c>
      <c r="N47" s="367"/>
      <c r="O47" s="178">
        <f>Electives!B124</f>
        <v>5</v>
      </c>
      <c r="P47" s="36" t="str">
        <f>Electives!C124</f>
        <v>Talk about sportsmanship</v>
      </c>
      <c r="Q47" s="31" t="str">
        <f>IF(Electives!M124&lt;&gt;"","E","")</f>
        <v/>
      </c>
      <c r="R47" s="228"/>
      <c r="S47" s="160" t="str">
        <f>'Shooting Sports'!B15</f>
        <v>S3</v>
      </c>
      <c r="T47" s="160" t="str">
        <f>'Shooting Sports'!C15</f>
        <v>Demonstrate/Explain range commands</v>
      </c>
      <c r="U47" s="160"/>
      <c r="V47" s="160" t="str">
        <f>IF('Shooting Sports'!M15&lt;&gt;"", 'Shooting Sports'!M15, "")</f>
        <v/>
      </c>
      <c r="W47" s="228"/>
      <c r="X47" s="227" t="str">
        <f>NOVA!B36</f>
        <v>3d</v>
      </c>
      <c r="Y47" s="227" t="str">
        <f>NOVA!C36</f>
        <v>Choose 2 habitats and complete activity</v>
      </c>
      <c r="Z47" s="227"/>
      <c r="AA47" s="227" t="str">
        <f>IF(NOVA!M36&lt;&gt;"", NOVA!M36, "")</f>
        <v/>
      </c>
      <c r="AB47" s="228"/>
      <c r="AC47" s="227" t="str">
        <f>NOVA!B95</f>
        <v>3b1</v>
      </c>
      <c r="AD47" s="227" t="str">
        <f>NOVA!C95</f>
        <v>Explain revolution, orbit and rotation</v>
      </c>
      <c r="AE47" s="227"/>
      <c r="AF47" s="227" t="str">
        <f>IF(NOVA!M95&lt;&gt;"", NOVA!M95, "")</f>
        <v/>
      </c>
      <c r="AG47" s="228"/>
      <c r="AH47" s="227" t="str">
        <f>NOVA!B160</f>
        <v>3a3</v>
      </c>
      <c r="AI47" s="227" t="str">
        <f>NOVA!C160</f>
        <v>On a planet of your choice</v>
      </c>
      <c r="AJ47" s="227"/>
      <c r="AK47" s="227" t="str">
        <f>IF(NOVA!M160&lt;&gt;"", NOVA!M160, "")</f>
        <v/>
      </c>
    </row>
    <row r="48" spans="1:37" ht="12.75" customHeight="1">
      <c r="I48" s="131"/>
      <c r="J48" s="174" t="str">
        <f>Electives!B58</f>
        <v>Cubs Who Care</v>
      </c>
      <c r="K48" s="29"/>
      <c r="N48" s="367"/>
      <c r="O48" s="178">
        <f>Electives!B125</f>
        <v>6</v>
      </c>
      <c r="P48" s="36" t="str">
        <f>Electives!C125</f>
        <v>Visit a sporting event</v>
      </c>
      <c r="Q48" s="31" t="str">
        <f>IF(Electives!M125&lt;&gt;"","E","")</f>
        <v/>
      </c>
      <c r="R48" s="228"/>
      <c r="S48" s="160" t="str">
        <f>'Shooting Sports'!B16</f>
        <v>S4</v>
      </c>
      <c r="T48" s="160" t="str">
        <f>'Shooting Sports'!C16</f>
        <v>5 facts about BB gun history</v>
      </c>
      <c r="U48" s="160"/>
      <c r="V48" s="160" t="str">
        <f>IF('Shooting Sports'!M16&lt;&gt;"", 'Shooting Sports'!M16, "")</f>
        <v/>
      </c>
      <c r="W48" s="228"/>
      <c r="X48" s="227" t="str">
        <f>NOVA!B37</f>
        <v>3d1</v>
      </c>
      <c r="Y48" s="227" t="str">
        <f>NOVA!C37</f>
        <v>Prairie</v>
      </c>
      <c r="Z48" s="227"/>
      <c r="AA48" s="227" t="str">
        <f>IF(NOVA!M37&lt;&gt;"", NOVA!M37, "")</f>
        <v/>
      </c>
      <c r="AB48" s="228"/>
      <c r="AC48" s="227" t="str">
        <f>NOVA!B96</f>
        <v>3b2</v>
      </c>
      <c r="AD48" s="227" t="str">
        <f>NOVA!C96</f>
        <v>Compare 3 planets to the Earth</v>
      </c>
      <c r="AE48" s="227"/>
      <c r="AF48" s="227" t="str">
        <f>IF(NOVA!M96&lt;&gt;"", NOVA!M96, "")</f>
        <v/>
      </c>
      <c r="AG48" s="228"/>
      <c r="AH48" s="227" t="str">
        <f>NOVA!B161</f>
        <v>3b</v>
      </c>
      <c r="AI48" s="227" t="str">
        <f>NOVA!C161</f>
        <v>Choose one and calculate its height</v>
      </c>
      <c r="AJ48" s="227"/>
      <c r="AK48" s="227" t="str">
        <f>IF(NOVA!M161&lt;&gt;"", NOVA!M161, "")</f>
        <v/>
      </c>
    </row>
    <row r="49" spans="5:37" ht="12.75" customHeight="1">
      <c r="E49" s="30"/>
      <c r="F49" s="45"/>
      <c r="G49" s="3"/>
      <c r="I49" s="378" t="str">
        <f>Electives!E58</f>
        <v>(do four)</v>
      </c>
      <c r="J49" s="219">
        <f>Electives!B59</f>
        <v>1</v>
      </c>
      <c r="K49" s="36" t="str">
        <f>Electives!C59</f>
        <v>Try using a wheelchair or crutches</v>
      </c>
      <c r="L49" s="31" t="str">
        <f>IF(Electives!M59&lt;&gt;"","E","")</f>
        <v/>
      </c>
      <c r="N49" s="368"/>
      <c r="O49" s="178">
        <f>Electives!B126</f>
        <v>7</v>
      </c>
      <c r="P49" s="36" t="str">
        <f>Electives!C126</f>
        <v>Make an obstacle course</v>
      </c>
      <c r="Q49" s="31" t="str">
        <f>IF(Electives!M126&lt;&gt;"","E","")</f>
        <v/>
      </c>
      <c r="R49" s="228"/>
      <c r="S49" s="3"/>
      <c r="T49" s="239" t="str">
        <f>'Shooting Sports'!C18</f>
        <v>Archery: Level 1</v>
      </c>
      <c r="U49" s="3"/>
      <c r="V49" s="3"/>
      <c r="W49" s="228"/>
      <c r="X49" s="227" t="str">
        <f>NOVA!B38</f>
        <v>3d2</v>
      </c>
      <c r="Y49" s="227" t="str">
        <f>NOVA!C38</f>
        <v>Temperate forest</v>
      </c>
      <c r="Z49" s="227"/>
      <c r="AA49" s="227" t="str">
        <f>IF(NOVA!M38&lt;&gt;"", NOVA!M38, "")</f>
        <v/>
      </c>
      <c r="AB49" s="228"/>
      <c r="AC49" s="227" t="str">
        <f>NOVA!B97</f>
        <v>3b3</v>
      </c>
      <c r="AD49" s="227" t="str">
        <f>NOVA!C97</f>
        <v>Discuss with counselor</v>
      </c>
      <c r="AE49" s="227"/>
      <c r="AF49" s="227" t="str">
        <f>IF(NOVA!M97&lt;&gt;"", NOVA!M97, "")</f>
        <v/>
      </c>
      <c r="AG49" s="228"/>
      <c r="AH49" s="227" t="str">
        <f>NOVA!B162</f>
        <v>3b1</v>
      </c>
      <c r="AI49" s="227" t="str">
        <f>NOVA!C162</f>
        <v>A tree</v>
      </c>
      <c r="AJ49" s="227"/>
      <c r="AK49" s="227" t="str">
        <f>IF(NOVA!M162&lt;&gt;"", NOVA!M162, "")</f>
        <v/>
      </c>
    </row>
    <row r="50" spans="5:37">
      <c r="E50" s="30"/>
      <c r="F50" s="3"/>
      <c r="G50" s="3"/>
      <c r="I50" s="378"/>
      <c r="J50" s="219">
        <f>Electives!B60</f>
        <v>2</v>
      </c>
      <c r="K50" s="36" t="str">
        <f>Electives!C60</f>
        <v>Learn about handicapped sports</v>
      </c>
      <c r="L50" s="31" t="str">
        <f>IF(Electives!M60&lt;&gt;"","E","")</f>
        <v/>
      </c>
      <c r="O50" s="174" t="str">
        <f>Electives!B128</f>
        <v>Spirit of the Water</v>
      </c>
      <c r="P50" s="29"/>
      <c r="R50" s="224"/>
      <c r="S50" s="160">
        <f>'Shooting Sports'!B19</f>
        <v>1</v>
      </c>
      <c r="T50" s="160" t="str">
        <f>'Shooting Sports'!C19</f>
        <v>Follow archery range rules and whistles</v>
      </c>
      <c r="U50" s="160"/>
      <c r="V50" s="160" t="str">
        <f>IF('Shooting Sports'!M19&lt;&gt;"", 'Shooting Sports'!M19, "")</f>
        <v/>
      </c>
      <c r="W50" s="224"/>
      <c r="X50" s="227" t="str">
        <f>NOVA!B39</f>
        <v>3d3</v>
      </c>
      <c r="Y50" s="227" t="str">
        <f>NOVA!C39</f>
        <v>Aquatic ecosystem</v>
      </c>
      <c r="Z50" s="227"/>
      <c r="AA50" s="227" t="str">
        <f>IF(NOVA!M39&lt;&gt;"", NOVA!M39, "")</f>
        <v/>
      </c>
      <c r="AB50" s="224"/>
      <c r="AC50" s="227" t="str">
        <f>NOVA!B98</f>
        <v>3c1</v>
      </c>
      <c r="AD50" s="227" t="str">
        <f>NOVA!C98</f>
        <v>Design a rover and tell what it collects</v>
      </c>
      <c r="AE50" s="227"/>
      <c r="AF50" s="227" t="str">
        <f>IF(NOVA!M98&lt;&gt;"", NOVA!M98, "")</f>
        <v/>
      </c>
      <c r="AG50" s="224"/>
      <c r="AH50" s="227" t="str">
        <f>NOVA!B163</f>
        <v>3b2</v>
      </c>
      <c r="AI50" s="227" t="str">
        <f>NOVA!C163</f>
        <v>Your house</v>
      </c>
      <c r="AJ50" s="227"/>
      <c r="AK50" s="227" t="str">
        <f>IF(NOVA!M163&lt;&gt;"", NOVA!M163, "")</f>
        <v/>
      </c>
    </row>
    <row r="51" spans="5:37" ht="13.2" customHeight="1">
      <c r="E51" s="30"/>
      <c r="F51" s="3"/>
      <c r="G51" s="3"/>
      <c r="I51" s="378"/>
      <c r="J51" s="219">
        <f>Electives!B61</f>
        <v>3</v>
      </c>
      <c r="K51" s="36" t="str">
        <f>Electives!C61</f>
        <v>Learn about "invisible" disabilities</v>
      </c>
      <c r="L51" s="31" t="str">
        <f>IF(Electives!M61&lt;&gt;"","E","")</f>
        <v/>
      </c>
      <c r="N51" s="378" t="str">
        <f>Electives!E128</f>
        <v>(do all)</v>
      </c>
      <c r="O51" s="178">
        <f>Electives!B129</f>
        <v>1</v>
      </c>
      <c r="P51" s="36" t="str">
        <f>Electives!C129</f>
        <v>Demonstrate how water can be polluted</v>
      </c>
      <c r="Q51" s="31" t="str">
        <f>IF(Electives!M129&lt;&gt;"","E","")</f>
        <v/>
      </c>
      <c r="R51" s="104"/>
      <c r="S51" s="160">
        <f>'Shooting Sports'!B20</f>
        <v>2</v>
      </c>
      <c r="T51" s="160" t="str">
        <f>'Shooting Sports'!C20</f>
        <v>Identify recurve and compound bow</v>
      </c>
      <c r="U51" s="160"/>
      <c r="V51" s="160" t="str">
        <f>IF('Shooting Sports'!M20&lt;&gt;"", 'Shooting Sports'!M20, "")</f>
        <v/>
      </c>
      <c r="W51" s="104"/>
      <c r="X51" s="227" t="str">
        <f>NOVA!B40</f>
        <v>3d4</v>
      </c>
      <c r="Y51" s="227" t="str">
        <f>NOVA!C40</f>
        <v>Temperate / Subtropical rain forest</v>
      </c>
      <c r="Z51" s="227"/>
      <c r="AA51" s="227" t="str">
        <f>IF(NOVA!M40&lt;&gt;"", NOVA!M40, "")</f>
        <v/>
      </c>
      <c r="AB51" s="104"/>
      <c r="AC51" s="227" t="str">
        <f>NOVA!B99</f>
        <v>3c2</v>
      </c>
      <c r="AD51" s="227" t="str">
        <f>NOVA!C99</f>
        <v>How would rover work</v>
      </c>
      <c r="AE51" s="227"/>
      <c r="AF51" s="227" t="str">
        <f>IF(NOVA!M99&lt;&gt;"", NOVA!M99, "")</f>
        <v/>
      </c>
      <c r="AG51" s="104"/>
      <c r="AH51" s="227" t="str">
        <f>NOVA!B164</f>
        <v>3b3</v>
      </c>
      <c r="AI51" s="227" t="str">
        <f>NOVA!C164</f>
        <v>A building of your choice</v>
      </c>
      <c r="AJ51" s="227"/>
      <c r="AK51" s="227" t="str">
        <f>IF(NOVA!M164&lt;&gt;"", NOVA!M164, "")</f>
        <v/>
      </c>
    </row>
    <row r="52" spans="5:37">
      <c r="E52" s="30"/>
      <c r="F52" s="3"/>
      <c r="G52" s="3"/>
      <c r="I52" s="378"/>
      <c r="J52" s="219">
        <f>Electives!B62</f>
        <v>4</v>
      </c>
      <c r="K52" s="36" t="str">
        <f>Electives!C62</f>
        <v>Do 3 of the following wearing gloves</v>
      </c>
      <c r="L52" s="31" t="str">
        <f>IF(Electives!M62&lt;&gt;"","E","")</f>
        <v/>
      </c>
      <c r="N52" s="378"/>
      <c r="O52" s="178">
        <f>Electives!B130</f>
        <v>2</v>
      </c>
      <c r="P52" s="36" t="str">
        <f>Electives!C130</f>
        <v>Help conserve water</v>
      </c>
      <c r="Q52" s="31" t="str">
        <f>IF(Electives!M130&lt;&gt;"","E","")</f>
        <v/>
      </c>
      <c r="R52" s="232"/>
      <c r="S52" s="160">
        <f>'Shooting Sports'!B21</f>
        <v>3</v>
      </c>
      <c r="T52" s="160" t="str">
        <f>'Shooting Sports'!C21</f>
        <v>Demonstrate arm/finger guards &amp; quiver</v>
      </c>
      <c r="U52" s="160"/>
      <c r="V52" s="160" t="str">
        <f>IF('Shooting Sports'!M21&lt;&gt;"", 'Shooting Sports'!M21, "")</f>
        <v/>
      </c>
      <c r="W52" s="232"/>
      <c r="X52" s="227" t="str">
        <f>NOVA!B41</f>
        <v>3d5</v>
      </c>
      <c r="Y52" s="227" t="str">
        <f>NOVA!C41</f>
        <v>Desert</v>
      </c>
      <c r="Z52" s="227"/>
      <c r="AA52" s="227" t="str">
        <f>IF(NOVA!M41&lt;&gt;"", NOVA!M41, "")</f>
        <v/>
      </c>
      <c r="AB52" s="232"/>
      <c r="AC52" s="227" t="str">
        <f>NOVA!B100</f>
        <v>3c3</v>
      </c>
      <c r="AD52" s="227" t="str">
        <f>NOVA!C100</f>
        <v>How would rover transmit data</v>
      </c>
      <c r="AE52" s="227"/>
      <c r="AF52" s="227" t="str">
        <f>IF(NOVA!M100&lt;&gt;"", NOVA!M100, "")</f>
        <v/>
      </c>
      <c r="AG52" s="232"/>
      <c r="AH52" s="227" t="str">
        <f>NOVA!B165</f>
        <v>3c</v>
      </c>
      <c r="AI52" s="227" t="str">
        <f>NOVA!C165</f>
        <v>Calculate the volume of air in your room</v>
      </c>
      <c r="AJ52" s="227"/>
      <c r="AK52" s="227" t="str">
        <f>IF(NOVA!M165&lt;&gt;"", NOVA!M165, "")</f>
        <v/>
      </c>
    </row>
    <row r="53" spans="5:37" ht="13.2" customHeight="1">
      <c r="E53" s="30"/>
      <c r="F53" s="3"/>
      <c r="G53" s="3"/>
      <c r="I53" s="378"/>
      <c r="J53" s="219" t="str">
        <f>Electives!B63</f>
        <v>4a</v>
      </c>
      <c r="K53" s="36" t="str">
        <f>Electives!C63</f>
        <v>Tie your shoes</v>
      </c>
      <c r="L53" s="31" t="str">
        <f>IF(Electives!M63&lt;&gt;"","E","")</f>
        <v/>
      </c>
      <c r="N53" s="378"/>
      <c r="O53" s="178">
        <f>Electives!B131</f>
        <v>3</v>
      </c>
      <c r="P53" s="36" t="str">
        <f>Electives!C131</f>
        <v>Explain why swimming is good exercise</v>
      </c>
      <c r="Q53" s="31" t="str">
        <f>IF(Electives!M131&lt;&gt;"","E","")</f>
        <v/>
      </c>
      <c r="R53" s="233"/>
      <c r="S53" s="160">
        <f>'Shooting Sports'!B22</f>
        <v>4</v>
      </c>
      <c r="T53" s="160" t="str">
        <f>'Shooting Sports'!C22</f>
        <v>Properly shoot a bow</v>
      </c>
      <c r="U53" s="160"/>
      <c r="V53" s="160" t="str">
        <f>IF('Shooting Sports'!M22&lt;&gt;"", 'Shooting Sports'!M22, "")</f>
        <v/>
      </c>
      <c r="W53" s="233"/>
      <c r="X53" s="227" t="str">
        <f>NOVA!B42</f>
        <v>3d6</v>
      </c>
      <c r="Y53" s="227" t="str">
        <f>NOVA!C42</f>
        <v>Polar ice</v>
      </c>
      <c r="Z53" s="227"/>
      <c r="AA53" s="227" t="str">
        <f>IF(NOVA!M42&lt;&gt;"", NOVA!M42, "")</f>
        <v/>
      </c>
      <c r="AB53" s="233"/>
      <c r="AC53" s="227" t="str">
        <f>NOVA!B101</f>
        <v>3c4</v>
      </c>
      <c r="AD53" s="227" t="str">
        <f>NOVA!C101</f>
        <v>Why rovers are needed</v>
      </c>
      <c r="AE53" s="227"/>
      <c r="AF53" s="227" t="str">
        <f>IF(NOVA!M101&lt;&gt;"", NOVA!M101, "")</f>
        <v/>
      </c>
      <c r="AG53" s="233"/>
      <c r="AH53" s="227" t="str">
        <f>NOVA!B166</f>
        <v>4a1</v>
      </c>
      <c r="AI53" s="227" t="str">
        <f>NOVA!C166</f>
        <v>Look up and discuss cryptography</v>
      </c>
      <c r="AJ53" s="227"/>
      <c r="AK53" s="227" t="str">
        <f>IF(NOVA!M166&lt;&gt;"", NOVA!M166, "")</f>
        <v/>
      </c>
    </row>
    <row r="54" spans="5:37">
      <c r="I54" s="378"/>
      <c r="J54" s="219" t="str">
        <f>Electives!B64</f>
        <v>4b</v>
      </c>
      <c r="K54" s="36" t="str">
        <f>Electives!C64</f>
        <v>Use a fork to pick up food</v>
      </c>
      <c r="L54" s="31" t="str">
        <f>IF(Electives!M64&lt;&gt;"","E","")</f>
        <v/>
      </c>
      <c r="N54" s="378"/>
      <c r="O54" s="178">
        <f>Electives!B132</f>
        <v>4</v>
      </c>
      <c r="P54" s="36" t="str">
        <f>Electives!C132</f>
        <v>Explain the water safety rules</v>
      </c>
      <c r="Q54" s="31" t="str">
        <f>IF(Electives!M132&lt;&gt;"","E","")</f>
        <v/>
      </c>
      <c r="R54" s="233"/>
      <c r="S54" s="160">
        <f>'Shooting Sports'!B23</f>
        <v>5</v>
      </c>
      <c r="T54" s="160" t="str">
        <f>'Shooting Sports'!C23</f>
        <v>Safely retrieve arrows</v>
      </c>
      <c r="U54" s="160"/>
      <c r="V54" s="160" t="str">
        <f>IF('Shooting Sports'!M23&lt;&gt;"", 'Shooting Sports'!M23, "")</f>
        <v/>
      </c>
      <c r="W54" s="233"/>
      <c r="X54" s="227" t="str">
        <f>NOVA!B43</f>
        <v>3d7</v>
      </c>
      <c r="Y54" s="227" t="str">
        <f>NOVA!C43</f>
        <v>Tide pools</v>
      </c>
      <c r="Z54" s="227"/>
      <c r="AA54" s="227" t="str">
        <f>IF(NOVA!M43&lt;&gt;"", NOVA!M43, "")</f>
        <v/>
      </c>
      <c r="AB54" s="233"/>
      <c r="AC54" s="227" t="str">
        <f>NOVA!B102</f>
        <v>3d1</v>
      </c>
      <c r="AD54" s="227" t="str">
        <f>NOVA!C102</f>
        <v>Design a space colony</v>
      </c>
      <c r="AE54" s="227"/>
      <c r="AF54" s="227" t="str">
        <f>IF(NOVA!M102&lt;&gt;"", NOVA!M102, "")</f>
        <v/>
      </c>
      <c r="AG54" s="233"/>
      <c r="AH54" s="227" t="str">
        <f>NOVA!B167</f>
        <v>4a2</v>
      </c>
      <c r="AI54" s="227" t="str">
        <f>NOVA!C167</f>
        <v>Discuss 3 ways codes are made</v>
      </c>
      <c r="AJ54" s="227"/>
      <c r="AK54" s="227" t="str">
        <f>IF(NOVA!M167&lt;&gt;"", NOVA!M167, "")</f>
        <v/>
      </c>
    </row>
    <row r="55" spans="5:37">
      <c r="I55" s="378"/>
      <c r="J55" s="219" t="str">
        <f>Electives!B65</f>
        <v>4c</v>
      </c>
      <c r="K55" s="36" t="str">
        <f>Electives!C65</f>
        <v>Play a card game</v>
      </c>
      <c r="L55" s="31" t="str">
        <f>IF(Electives!M65&lt;&gt;"","E","")</f>
        <v/>
      </c>
      <c r="N55" s="378"/>
      <c r="O55" s="178">
        <f>Electives!B133</f>
        <v>5</v>
      </c>
      <c r="P55" s="36" t="str">
        <f>Electives!C133</f>
        <v>Jump into a pool and swim 25 feet</v>
      </c>
      <c r="Q55" s="31" t="str">
        <f>IF(Electives!M133&lt;&gt;"","E","")</f>
        <v/>
      </c>
      <c r="R55" s="233"/>
      <c r="S55" s="3"/>
      <c r="T55" s="239" t="str">
        <f>'Shooting Sports'!C25</f>
        <v>Archery: Level 2</v>
      </c>
      <c r="U55" s="3"/>
      <c r="V55" s="3"/>
      <c r="W55" s="233"/>
      <c r="X55" s="227">
        <f>NOVA!B44</f>
        <v>4</v>
      </c>
      <c r="Y55" s="227" t="str">
        <f>NOVA!C44</f>
        <v>Do A or B</v>
      </c>
      <c r="Z55" s="227"/>
      <c r="AA55" s="227" t="str">
        <f>IF(NOVA!M44&lt;&gt;"", NOVA!M44, "")</f>
        <v/>
      </c>
      <c r="AB55" s="233"/>
      <c r="AC55" s="238" t="str">
        <f>NOVA!B103</f>
        <v>3d2</v>
      </c>
      <c r="AD55" s="227" t="str">
        <f>NOVA!C103</f>
        <v>Discuss survival needs</v>
      </c>
      <c r="AE55" s="227"/>
      <c r="AF55" s="227" t="str">
        <f>IF(NOVA!M103&lt;&gt;"", NOVA!M103, "")</f>
        <v/>
      </c>
      <c r="AG55" s="233"/>
      <c r="AH55" s="227" t="str">
        <f>NOVA!B168</f>
        <v>4a3</v>
      </c>
      <c r="AI55" s="227" t="str">
        <f>NOVA!C168</f>
        <v>Discuss how codes relate to math</v>
      </c>
      <c r="AJ55" s="227"/>
      <c r="AK55" s="227" t="str">
        <f>IF(NOVA!M168&lt;&gt;"", NOVA!M168, "")</f>
        <v/>
      </c>
    </row>
    <row r="56" spans="5:37" ht="13.2" customHeight="1">
      <c r="I56" s="378"/>
      <c r="J56" s="219" t="str">
        <f>Electives!B66</f>
        <v>4d</v>
      </c>
      <c r="K56" s="36" t="str">
        <f>Electives!C66</f>
        <v>Play a video game</v>
      </c>
      <c r="L56" s="31" t="str">
        <f>IF(Electives!M66&lt;&gt;"","E","")</f>
        <v/>
      </c>
      <c r="O56"/>
      <c r="R56" s="233"/>
      <c r="S56" s="160">
        <f>'Shooting Sports'!B26</f>
        <v>1</v>
      </c>
      <c r="T56" s="160" t="str">
        <f>'Shooting Sports'!C26</f>
        <v>Earn the Level 1 Emblem for Archery</v>
      </c>
      <c r="U56" s="160"/>
      <c r="V56" s="160" t="str">
        <f>IF('Shooting Sports'!M26&lt;&gt;"", 'Shooting Sports'!M26, "")</f>
        <v/>
      </c>
      <c r="W56" s="233"/>
      <c r="X56" s="227" t="str">
        <f>NOVA!B45</f>
        <v>4a</v>
      </c>
      <c r="Y56" s="227" t="str">
        <f>NOVA!C45</f>
        <v>Visit a place where earth science is done</v>
      </c>
      <c r="Z56" s="227"/>
      <c r="AA56" s="227" t="str">
        <f>IF(NOVA!M45&lt;&gt;"", NOVA!M45, "")</f>
        <v/>
      </c>
      <c r="AB56" s="233"/>
      <c r="AC56" s="227" t="str">
        <f>NOVA!B104</f>
        <v>3e</v>
      </c>
      <c r="AD56" s="227" t="str">
        <f>NOVA!C104</f>
        <v>Map an asteroid</v>
      </c>
      <c r="AE56" s="227"/>
      <c r="AF56" s="227" t="str">
        <f>IF(NOVA!M104&lt;&gt;"", NOVA!M104, "")</f>
        <v/>
      </c>
      <c r="AG56" s="233"/>
      <c r="AH56" s="227" t="str">
        <f>NOVA!B169</f>
        <v>4b1</v>
      </c>
      <c r="AI56" s="227" t="str">
        <f>NOVA!C169</f>
        <v>Design a code and write a message</v>
      </c>
      <c r="AJ56" s="227"/>
      <c r="AK56" s="227" t="str">
        <f>IF(NOVA!M169&lt;&gt;"", NOVA!M169, "")</f>
        <v/>
      </c>
    </row>
    <row r="57" spans="5:37" ht="12.75" customHeight="1">
      <c r="I57" s="378"/>
      <c r="J57" s="219" t="str">
        <f>Electives!B67</f>
        <v>4e</v>
      </c>
      <c r="K57" s="36" t="str">
        <f>Electives!C67</f>
        <v>Play a board game</v>
      </c>
      <c r="L57" s="31" t="str">
        <f>IF(Electives!M67&lt;&gt;"","E","")</f>
        <v/>
      </c>
      <c r="N57" s="131"/>
      <c r="R57" s="233"/>
      <c r="S57" s="160" t="str">
        <f>'Shooting Sports'!B27</f>
        <v>S1</v>
      </c>
      <c r="T57" s="160" t="str">
        <f>'Shooting Sports'!C27</f>
        <v>Identify 3 arrow and 4 bow parts</v>
      </c>
      <c r="U57" s="160"/>
      <c r="V57" s="160" t="str">
        <f>IF('Shooting Sports'!M27&lt;&gt;"", 'Shooting Sports'!M27, "")</f>
        <v/>
      </c>
      <c r="W57" s="233"/>
      <c r="X57" s="227" t="str">
        <f>NOVA!B46</f>
        <v>4a1</v>
      </c>
      <c r="Y57" s="227" t="str">
        <f>NOVA!C46</f>
        <v>Talk with someone how science is used</v>
      </c>
      <c r="Z57" s="227"/>
      <c r="AA57" s="227" t="str">
        <f>IF(NOVA!M46&lt;&gt;"", NOVA!M46, "")</f>
        <v/>
      </c>
      <c r="AB57" s="233"/>
      <c r="AC57" s="227" t="str">
        <f>NOVA!B105</f>
        <v>3f1</v>
      </c>
      <c r="AD57" s="227" t="str">
        <f>NOVA!C105</f>
        <v>Model solar and lunar eclipse</v>
      </c>
      <c r="AE57" s="227"/>
      <c r="AF57" s="227" t="str">
        <f>IF(NOVA!M105&lt;&gt;"", NOVA!M105, "")</f>
        <v/>
      </c>
      <c r="AG57" s="233"/>
      <c r="AH57" s="227" t="str">
        <f>NOVA!B170</f>
        <v>4b2</v>
      </c>
      <c r="AI57" s="227" t="str">
        <f>NOVA!C170</f>
        <v>Share your code with your counselor</v>
      </c>
      <c r="AJ57" s="227"/>
      <c r="AK57" s="227" t="str">
        <f>IF(NOVA!M170&lt;&gt;"", NOVA!M170, "")</f>
        <v/>
      </c>
    </row>
    <row r="58" spans="5:37" ht="12.75" customHeight="1">
      <c r="E58"/>
      <c r="I58" s="378"/>
      <c r="J58" s="219" t="str">
        <f>Electives!B68</f>
        <v>4f</v>
      </c>
      <c r="K58" s="36" t="str">
        <f>Electives!C68</f>
        <v>Blow bubbles</v>
      </c>
      <c r="L58" s="31" t="str">
        <f>IF(Electives!M68&lt;&gt;"","E","")</f>
        <v/>
      </c>
      <c r="R58" s="233"/>
      <c r="S58" s="160" t="str">
        <f>'Shooting Sports'!B28</f>
        <v>S2</v>
      </c>
      <c r="T58" s="160" t="str">
        <f>'Shooting Sports'!C28</f>
        <v>Loose 5 arrows in 2 volleys</v>
      </c>
      <c r="U58" s="160"/>
      <c r="V58" s="160" t="str">
        <f>IF('Shooting Sports'!M28&lt;&gt;"", 'Shooting Sports'!M28, "")</f>
        <v/>
      </c>
      <c r="W58" s="233"/>
      <c r="X58" s="227" t="str">
        <f>NOVA!B47</f>
        <v>4a2</v>
      </c>
      <c r="Y58" s="227" t="str">
        <f>NOVA!C47</f>
        <v>Discuss with counselor your visit</v>
      </c>
      <c r="Z58" s="227"/>
      <c r="AA58" s="227" t="str">
        <f>IF(NOVA!M47&lt;&gt;"", NOVA!M47, "")</f>
        <v/>
      </c>
      <c r="AB58" s="233"/>
      <c r="AC58" s="227" t="str">
        <f>NOVA!B106</f>
        <v>3f2</v>
      </c>
      <c r="AD58" s="227" t="str">
        <f>NOVA!C106</f>
        <v>Use your model to discuss</v>
      </c>
      <c r="AE58" s="227"/>
      <c r="AF58" s="227" t="str">
        <f>IF(NOVA!M106&lt;&gt;"", NOVA!M106, "")</f>
        <v/>
      </c>
      <c r="AG58" s="233"/>
      <c r="AH58" s="227">
        <f>NOVA!B171</f>
        <v>5</v>
      </c>
      <c r="AI58" s="227" t="str">
        <f>NOVA!C171</f>
        <v>Discuss how math affects your life</v>
      </c>
      <c r="AJ58" s="227"/>
      <c r="AK58" s="227" t="str">
        <f>IF(NOVA!M171&lt;&gt;"", NOVA!M171, "")</f>
        <v/>
      </c>
    </row>
    <row r="59" spans="5:37">
      <c r="I59" s="378"/>
      <c r="J59" s="219">
        <f>Electives!B69</f>
        <v>5</v>
      </c>
      <c r="K59" s="36" t="str">
        <f>Electives!C69</f>
        <v>Paint a picture with and without sight</v>
      </c>
      <c r="L59" s="31" t="str">
        <f>IF(Electives!M69&lt;&gt;"","E","")</f>
        <v/>
      </c>
      <c r="R59" s="234"/>
      <c r="S59" s="160" t="str">
        <f>'Shooting Sports'!B29</f>
        <v>S3</v>
      </c>
      <c r="T59" s="160" t="str">
        <f>'Shooting Sports'!C29</f>
        <v>Demonstrate/Explain range commands</v>
      </c>
      <c r="U59" s="160"/>
      <c r="V59" s="160" t="str">
        <f>IF('Shooting Sports'!M29&lt;&gt;"", 'Shooting Sports'!M29, "")</f>
        <v/>
      </c>
      <c r="W59" s="234"/>
      <c r="X59" s="227" t="str">
        <f>NOVA!B48</f>
        <v>4b</v>
      </c>
      <c r="Y59" s="227" t="str">
        <f>NOVA!C48</f>
        <v>Explore a career with earth science</v>
      </c>
      <c r="Z59" s="227"/>
      <c r="AA59" s="227" t="str">
        <f>IF(NOVA!M48&lt;&gt;"", NOVA!M48, "")</f>
        <v/>
      </c>
      <c r="AB59" s="234"/>
      <c r="AC59" s="227">
        <f>NOVA!B107</f>
        <v>4</v>
      </c>
      <c r="AD59" s="227" t="str">
        <f>NOVA!C107</f>
        <v>Do A or B</v>
      </c>
      <c r="AE59" s="227"/>
      <c r="AF59" s="227" t="str">
        <f>IF(NOVA!M107&lt;&gt;"", NOVA!M107, "")</f>
        <v/>
      </c>
      <c r="AG59" s="234"/>
    </row>
    <row r="60" spans="5:37">
      <c r="I60" s="378"/>
      <c r="J60" s="219">
        <f>Electives!B70</f>
        <v>6</v>
      </c>
      <c r="K60" s="36" t="str">
        <f>Electives!C70</f>
        <v>Sign a simple sentence</v>
      </c>
      <c r="L60" s="31" t="str">
        <f>IF(Electives!M70&lt;&gt;"","E","")</f>
        <v/>
      </c>
      <c r="R60" s="177"/>
      <c r="S60" s="160" t="str">
        <f>'Shooting Sports'!B30</f>
        <v>S4</v>
      </c>
      <c r="T60" s="160" t="str">
        <f>'Shooting Sports'!C30</f>
        <v>5 facts about archery in history/lit</v>
      </c>
      <c r="U60" s="160"/>
      <c r="V60" s="160" t="str">
        <f>IF('Shooting Sports'!M30&lt;&gt;"", 'Shooting Sports'!M30, "")</f>
        <v/>
      </c>
      <c r="W60" s="177"/>
      <c r="AB60" s="177"/>
      <c r="AC60" s="227" t="str">
        <f>NOVA!B108</f>
        <v>4a</v>
      </c>
      <c r="AD60" s="227" t="str">
        <f>NOVA!C108</f>
        <v>Visit a place with space science</v>
      </c>
      <c r="AE60" s="227"/>
      <c r="AF60" s="227" t="str">
        <f>IF(NOVA!M108&lt;&gt;"", NOVA!M108, "")</f>
        <v/>
      </c>
      <c r="AG60" s="177"/>
    </row>
    <row r="61" spans="5:37">
      <c r="I61" s="378"/>
      <c r="J61" s="219">
        <f>Electives!B71</f>
        <v>7</v>
      </c>
      <c r="K61" s="36" t="str">
        <f>Electives!C71</f>
        <v>Learn about a famous person with a disability</v>
      </c>
      <c r="L61" s="31" t="str">
        <f>IF(Electives!M71&lt;&gt;"","E","")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IF(NOVA!M109&lt;&gt;"", NOVA!M109, "")</f>
        <v/>
      </c>
      <c r="AG61" s="233"/>
    </row>
    <row r="62" spans="5:37" ht="13.2" customHeight="1">
      <c r="I62" s="378"/>
      <c r="J62" s="219">
        <f>Electives!B72</f>
        <v>8</v>
      </c>
      <c r="K62" s="36" t="str">
        <f>Electives!C72</f>
        <v>Attend an event for disabled people</v>
      </c>
      <c r="L62" s="31" t="str">
        <f>IF(Electives!M72&lt;&gt;"","E","")</f>
        <v/>
      </c>
      <c r="O62"/>
      <c r="R62" s="235"/>
      <c r="S62" s="160">
        <f>'Shooting Sports'!B33</f>
        <v>1</v>
      </c>
      <c r="T62" s="160" t="str">
        <f>'Shooting Sports'!C33</f>
        <v>Demonstrate good shooting techniques</v>
      </c>
      <c r="U62" s="160"/>
      <c r="V62" s="160" t="str">
        <f>IF('Shooting Sports'!M33&lt;&gt;"", 'Shooting Sports'!M33, "")</f>
        <v/>
      </c>
      <c r="W62" s="235"/>
      <c r="AB62" s="235"/>
      <c r="AC62" s="227" t="str">
        <f>NOVA!B110</f>
        <v>4a2</v>
      </c>
      <c r="AD62" s="227" t="str">
        <f>NOVA!C110</f>
        <v>Discuss with counselor</v>
      </c>
      <c r="AE62" s="227"/>
      <c r="AF62" s="227" t="str">
        <f>IF(NOVA!M110&lt;&gt;"", NOVA!M110, "")</f>
        <v/>
      </c>
      <c r="AG62" s="235"/>
    </row>
    <row r="63" spans="5:37" ht="12.75" customHeight="1">
      <c r="E63"/>
      <c r="I63" s="218"/>
      <c r="J63"/>
      <c r="L63" s="175"/>
      <c r="O63"/>
      <c r="R63" s="233"/>
      <c r="S63" s="160">
        <f>'Shooting Sports'!B34</f>
        <v>2</v>
      </c>
      <c r="T63" s="160" t="str">
        <f>'Shooting Sports'!C34</f>
        <v>Explain parts of slingshot</v>
      </c>
      <c r="U63" s="160"/>
      <c r="V63" s="160" t="str">
        <f>IF('Shooting Sports'!M34&lt;&gt;"", 'Shooting Sports'!M34, "")</f>
        <v/>
      </c>
      <c r="W63" s="233"/>
      <c r="AB63" s="233"/>
      <c r="AC63" s="227" t="str">
        <f>NOVA!B111</f>
        <v>4b</v>
      </c>
      <c r="AD63" s="227" t="str">
        <f>NOVA!C111</f>
        <v>Explore a career with space science</v>
      </c>
      <c r="AE63" s="227"/>
      <c r="AF63" s="227" t="str">
        <f>IF(NOVA!M111&lt;&gt;"", NOVA!M111, "")</f>
        <v/>
      </c>
      <c r="AG63" s="233"/>
    </row>
    <row r="64" spans="5:37" ht="12.75" customHeight="1">
      <c r="E64"/>
      <c r="J64"/>
      <c r="L64" s="175"/>
      <c r="O64"/>
      <c r="R64" s="233"/>
      <c r="S64" s="160">
        <f>'Shooting Sports'!B35</f>
        <v>3</v>
      </c>
      <c r="T64" s="160" t="str">
        <f>'Shooting Sports'!C35</f>
        <v>Explain types of ammo</v>
      </c>
      <c r="U64" s="160"/>
      <c r="V64" s="160" t="str">
        <f>IF('Shooting Sports'!M35&lt;&gt;"", 'Shooting Sports'!M35, "")</f>
        <v/>
      </c>
      <c r="W64" s="233"/>
      <c r="AB64" s="233"/>
      <c r="AC64" s="227">
        <f>NOVA!B112</f>
        <v>5</v>
      </c>
      <c r="AD64" s="227" t="str">
        <f>NOVA!C112</f>
        <v>Discuss your findings with counselor</v>
      </c>
      <c r="AE64" s="227"/>
      <c r="AF64" s="227" t="str">
        <f>IF(NOVA!M112&lt;&gt;"", NOVA!M112, "")</f>
        <v/>
      </c>
      <c r="AG64" s="233"/>
    </row>
    <row r="65" spans="5:33">
      <c r="E65"/>
      <c r="J65"/>
      <c r="O65"/>
      <c r="R65" s="233"/>
      <c r="S65" s="160">
        <f>'Shooting Sports'!B36</f>
        <v>4</v>
      </c>
      <c r="T65" s="160" t="str">
        <f>'Shooting Sports'!C36</f>
        <v>Explain types of targets</v>
      </c>
      <c r="U65" s="160"/>
      <c r="V65" s="160" t="str">
        <f>IF('Shooting Sports'!M36&lt;&gt;"", 'Shooting Sports'!M36,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Sports'!M39&lt;&gt;"", 'Shooting Sports'!M39, "")</f>
        <v/>
      </c>
      <c r="W67" s="233"/>
      <c r="AB67" s="233"/>
      <c r="AG67" s="233"/>
    </row>
    <row r="68" spans="5:33">
      <c r="O68"/>
      <c r="R68" s="233"/>
      <c r="S68" s="160" t="str">
        <f>'Shooting Sports'!B40</f>
        <v>S1</v>
      </c>
      <c r="T68" s="160" t="str">
        <f>'Shooting Sports'!C40</f>
        <v>Fire 5 shots in 2 volleys at a target</v>
      </c>
      <c r="U68" s="160"/>
      <c r="V68" s="160" t="str">
        <f>IF('Shooting Sports'!M40&lt;&gt;"", 'Shooting Sports'!M40, "")</f>
        <v/>
      </c>
      <c r="W68" s="233"/>
      <c r="AB68" s="233"/>
      <c r="AG68" s="233"/>
    </row>
    <row r="69" spans="5:33">
      <c r="O69"/>
      <c r="R69" s="233"/>
      <c r="S69" s="160" t="str">
        <f>'Shooting Sports'!B41</f>
        <v>S2</v>
      </c>
      <c r="T69" s="160" t="str">
        <f>'Shooting Sports'!C41</f>
        <v>Demonstrate/Explain range commands</v>
      </c>
      <c r="U69" s="160"/>
      <c r="V69" s="160" t="str">
        <f>IF('Shooting Sports'!M41&lt;&gt;"", 'Shooting Sports'!M41, "")</f>
        <v/>
      </c>
      <c r="W69" s="233"/>
      <c r="AB69" s="233"/>
      <c r="AG69" s="233"/>
    </row>
    <row r="70" spans="5:33" ht="13.2" customHeight="1">
      <c r="O70"/>
      <c r="S70" s="160" t="str">
        <f>'Shooting Sports'!B42</f>
        <v>S3</v>
      </c>
      <c r="T70" s="160" t="str">
        <f>'Shooting Sports'!C42</f>
        <v>Shoot with your off hand</v>
      </c>
      <c r="U70" s="160"/>
      <c r="V70" s="160" t="str">
        <f>IF('Shooting Sports'!M42&lt;&gt;"", 'Shooting Sports'!M42,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gGJPwvJHew4YyZYmy8/7gRR2wb4SLzDJbjKBZS5fMNAOpXKmWuwB9m8yE18NDshDyDeLs2Wwtr/hM6H6820j0Q==" saltValue="3l/Wrkhzh4mk3w5omKXepQ=="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10</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Bobcat!N13</f>
        <v/>
      </c>
      <c r="D4" s="373" t="str">
        <f>Achievements!E5</f>
        <v>(do 1-4 and one other)</v>
      </c>
      <c r="E4" s="31">
        <f>Achievements!$B6</f>
        <v>1</v>
      </c>
      <c r="F4" s="179" t="str">
        <f>Achievements!$C6</f>
        <v>Attend a pack or family campout</v>
      </c>
      <c r="G4" s="32" t="str">
        <f>IF(Achievements!N6&lt;&gt;"","A","")</f>
        <v/>
      </c>
      <c r="I4" s="366" t="str">
        <f>Electives!E6</f>
        <v>(do 1-4 and one of 5-7)</v>
      </c>
      <c r="J4" s="178">
        <f>Electives!B7</f>
        <v>1</v>
      </c>
      <c r="K4" s="36" t="str">
        <f>Electives!C7</f>
        <v>ID parts of a coin</v>
      </c>
      <c r="L4" s="31" t="str">
        <f>IF(Electives!N7&lt;&gt;"","E","")</f>
        <v/>
      </c>
      <c r="N4" s="378" t="str">
        <f>Electives!E74</f>
        <v>(do all, only one of 3)</v>
      </c>
      <c r="O4" s="178">
        <f>Electives!B75</f>
        <v>1</v>
      </c>
      <c r="P4" s="36" t="str">
        <f>Electives!C75</f>
        <v>Play a game of dinosaur knowledge</v>
      </c>
      <c r="Q4" s="31" t="str">
        <f>IF(Electives!N75&lt;&gt;"","E","")</f>
        <v/>
      </c>
      <c r="R4" s="221"/>
      <c r="S4" s="226">
        <f>'Cub Awards'!B6</f>
        <v>1</v>
      </c>
      <c r="T4" s="364" t="str">
        <f>'Cub Awards'!C6</f>
        <v>Create a checklist to keep home safe</v>
      </c>
      <c r="U4" s="364"/>
      <c r="V4" s="226" t="str">
        <f>IF('Cub Awards'!N6&lt;&gt;"", 'Cub Awards'!N6, "")</f>
        <v/>
      </c>
      <c r="W4" s="221"/>
      <c r="X4" s="227" t="str">
        <f>NOVA!B174</f>
        <v>1a</v>
      </c>
      <c r="Y4" s="227" t="str">
        <f>NOVA!C174</f>
        <v>Complete the Air of the Wolf adventure</v>
      </c>
      <c r="Z4" s="227"/>
      <c r="AA4" s="227" t="str">
        <f>IF(NOVA!N174&lt;&gt;"", NOVA!N174, "")</f>
        <v/>
      </c>
      <c r="AB4" s="221"/>
      <c r="AC4" s="227" t="str">
        <f>NOVA!B51</f>
        <v>1a</v>
      </c>
      <c r="AD4" s="227" t="str">
        <f>NOVA!C51</f>
        <v>Read or watch 1 hour of wildlife content</v>
      </c>
      <c r="AE4" s="227"/>
      <c r="AF4" s="227" t="str">
        <f>IF(NOVA!N51&lt;&gt;"", NOVA!N51, "")</f>
        <v/>
      </c>
      <c r="AG4" s="221"/>
      <c r="AH4" s="227" t="str">
        <f>NOVA!B115</f>
        <v>1a</v>
      </c>
      <c r="AI4" s="227" t="str">
        <f>NOVA!C115</f>
        <v>Read or watch 1 hour of tech content</v>
      </c>
      <c r="AJ4" s="227"/>
      <c r="AK4" s="227" t="str">
        <f>IF(NOVA!N115&lt;&gt;"", NOVA!N115,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IF(Achievements!N7&lt;&gt;"","A","")</f>
        <v/>
      </c>
      <c r="I5" s="367"/>
      <c r="J5" s="178">
        <f>Electives!B8</f>
        <v>2</v>
      </c>
      <c r="K5" s="36" t="str">
        <f>Electives!C8</f>
        <v>Find and tell about the mintmarks</v>
      </c>
      <c r="L5" s="31" t="str">
        <f>IF(Electives!N8&lt;&gt;"","E","")</f>
        <v/>
      </c>
      <c r="N5" s="378"/>
      <c r="O5" s="178">
        <f>Electives!B76</f>
        <v>2</v>
      </c>
      <c r="P5" s="36" t="str">
        <f>Electives!C76</f>
        <v>Create an imaginary dinosaur</v>
      </c>
      <c r="Q5" s="31" t="str">
        <f>IF(Electives!N76&lt;&gt;"","E","")</f>
        <v/>
      </c>
      <c r="R5" s="224"/>
      <c r="S5" s="226">
        <f>'Cub Awards'!B7</f>
        <v>2</v>
      </c>
      <c r="T5" s="364" t="str">
        <f>'Cub Awards'!C7</f>
        <v>Discuss emergency plan with family</v>
      </c>
      <c r="U5" s="364"/>
      <c r="V5" s="226" t="str">
        <f>IF('Cub Awards'!N7&lt;&gt;"", 'Cub Awards'!N7, "")</f>
        <v/>
      </c>
      <c r="W5" s="224"/>
      <c r="X5" s="227" t="str">
        <f>NOVA!B175</f>
        <v>1b</v>
      </c>
      <c r="Y5" s="227" t="str">
        <f>NOVA!C175</f>
        <v>Complete the Code of the Wolf adventure</v>
      </c>
      <c r="Z5" s="227"/>
      <c r="AA5" s="227" t="str">
        <f>IF(NOVA!N175&lt;&gt;"", NOVA!N175, "")</f>
        <v xml:space="preserve"> </v>
      </c>
      <c r="AB5" s="224"/>
      <c r="AC5" s="227" t="str">
        <f>NOVA!B52</f>
        <v>1b</v>
      </c>
      <c r="AD5" s="227" t="str">
        <f>NOVA!C52</f>
        <v>List at least two questions or ideas</v>
      </c>
      <c r="AE5" s="227"/>
      <c r="AF5" s="227" t="str">
        <f>IF(NOVA!N52&lt;&gt;"", NOVA!N52, "")</f>
        <v/>
      </c>
      <c r="AG5" s="224"/>
      <c r="AH5" s="227" t="str">
        <f>NOVA!B116</f>
        <v>1b</v>
      </c>
      <c r="AI5" s="227" t="str">
        <f>NOVA!C116</f>
        <v>List at least two questions or ideas</v>
      </c>
      <c r="AJ5" s="227"/>
      <c r="AK5" s="227" t="str">
        <f>IF(NOVA!N116&lt;&gt;"", NOVA!N116, "")</f>
        <v/>
      </c>
    </row>
    <row r="6" spans="1:37">
      <c r="A6" s="39" t="s">
        <v>271</v>
      </c>
      <c r="B6" s="48" t="str">
        <f>IF(COUNTIF(B11:B16,"C")&gt;0,COUNTIF(B11:B16,"C")," ")</f>
        <v xml:space="preserve"> </v>
      </c>
      <c r="D6" s="374"/>
      <c r="E6" s="31" t="str">
        <f>Achievements!$B8</f>
        <v>3a</v>
      </c>
      <c r="F6" s="179" t="str">
        <f>Achievements!$C8</f>
        <v>Recite Outdoor Code</v>
      </c>
      <c r="G6" s="32" t="str">
        <f>IF(Achievements!N8&lt;&gt;"","A","")</f>
        <v/>
      </c>
      <c r="I6" s="367"/>
      <c r="J6" s="178">
        <f>Electives!B9</f>
        <v>3</v>
      </c>
      <c r="K6" s="36" t="str">
        <f>Electives!C9</f>
        <v>Make a rubbing of a coin</v>
      </c>
      <c r="L6" s="31" t="str">
        <f>IF(Electives!N9&lt;&gt;"","E","")</f>
        <v/>
      </c>
      <c r="N6" s="378"/>
      <c r="O6" s="178" t="str">
        <f>Electives!B77</f>
        <v>3a</v>
      </c>
      <c r="P6" s="36" t="str">
        <f>Electives!C77</f>
        <v>Make a fossil cast</v>
      </c>
      <c r="Q6" s="31" t="str">
        <f>IF(Electives!N77&lt;&gt;"","E","")</f>
        <v/>
      </c>
      <c r="R6" s="228"/>
      <c r="S6" s="226">
        <f>'Cub Awards'!B8</f>
        <v>3</v>
      </c>
      <c r="T6" s="364" t="str">
        <f>'Cub Awards'!C8</f>
        <v>Create/plan/practice summoning help</v>
      </c>
      <c r="U6" s="364"/>
      <c r="V6" s="226" t="str">
        <f>IF('Cub Awards'!N8&lt;&gt;"", 'Cub Awards'!N8, "")</f>
        <v/>
      </c>
      <c r="W6" s="228"/>
      <c r="X6" s="227">
        <f>NOVA!B176</f>
        <v>2</v>
      </c>
      <c r="Y6" s="227" t="str">
        <f>NOVA!C176</f>
        <v>Complete Call of the Wild adventure</v>
      </c>
      <c r="Z6" s="227"/>
      <c r="AA6" s="227" t="str">
        <f>IF(NOVA!N176&lt;&gt;"", NOVA!N176, "")</f>
        <v/>
      </c>
      <c r="AB6" s="228"/>
      <c r="AC6" s="227" t="str">
        <f>NOVA!B53</f>
        <v>1c</v>
      </c>
      <c r="AD6" s="227" t="str">
        <f>NOVA!C53</f>
        <v>Discuss two with your counselor</v>
      </c>
      <c r="AE6" s="227"/>
      <c r="AF6" s="227" t="str">
        <f>IF(NOVA!N53&lt;&gt;"", NOVA!N53, "")</f>
        <v/>
      </c>
      <c r="AG6" s="228"/>
      <c r="AH6" s="227" t="str">
        <f>NOVA!B117</f>
        <v>1c</v>
      </c>
      <c r="AI6" s="227" t="str">
        <f>NOVA!C117</f>
        <v>Discuss two with your counselor</v>
      </c>
      <c r="AJ6" s="227"/>
      <c r="AK6" s="227" t="str">
        <f>IF(NOVA!N117&lt;&gt;"", NOVA!N117,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IF(Achievements!N9&lt;&gt;"","A","")</f>
        <v/>
      </c>
      <c r="I7" s="367"/>
      <c r="J7" s="178">
        <f>Electives!B10</f>
        <v>4</v>
      </c>
      <c r="K7" s="36" t="str">
        <f>Electives!C10</f>
        <v>Play a game with coin math</v>
      </c>
      <c r="L7" s="31" t="str">
        <f>IF(Electives!N10&lt;&gt;"","E","")</f>
        <v/>
      </c>
      <c r="N7" s="378"/>
      <c r="O7" s="178" t="str">
        <f>Electives!B78</f>
        <v>3b</v>
      </c>
      <c r="P7" s="36" t="str">
        <f>Electives!C78</f>
        <v>Make a dinosaur dig and dig in it</v>
      </c>
      <c r="Q7" s="31" t="str">
        <f>IF(Electives!N78&lt;&gt;"","E","")</f>
        <v/>
      </c>
      <c r="R7" s="228"/>
      <c r="S7" s="226">
        <f>'Cub Awards'!B9</f>
        <v>4</v>
      </c>
      <c r="T7" s="364" t="str">
        <f>'Cub Awards'!C9</f>
        <v>Learn basic first aid</v>
      </c>
      <c r="U7" s="364"/>
      <c r="V7" s="226" t="str">
        <f>IF('Cub Awards'!N9&lt;&gt;"", 'Cub Awards'!N9, "")</f>
        <v/>
      </c>
      <c r="W7" s="228"/>
      <c r="X7" s="227">
        <f>NOVA!B177</f>
        <v>3</v>
      </c>
      <c r="Y7" s="227" t="str">
        <f>NOVA!C177</f>
        <v>Discuss facts about Dr. Alvarez</v>
      </c>
      <c r="Z7" s="227"/>
      <c r="AA7" s="227" t="str">
        <f>IF(NOVA!N177&lt;&gt;"", NOVA!N177, "")</f>
        <v/>
      </c>
      <c r="AB7" s="228"/>
      <c r="AC7" s="227">
        <f>NOVA!B54</f>
        <v>2</v>
      </c>
      <c r="AD7" s="227" t="str">
        <f>NOVA!C54</f>
        <v>Complete an elective listed in comment</v>
      </c>
      <c r="AE7" s="227"/>
      <c r="AF7" s="227" t="str">
        <f>IF(NOVA!N54&lt;&gt;"", NOVA!N54, "")</f>
        <v/>
      </c>
      <c r="AG7" s="228"/>
      <c r="AH7" s="227">
        <f>NOVA!B118</f>
        <v>2</v>
      </c>
      <c r="AI7" s="227" t="str">
        <f>NOVA!C118</f>
        <v>Complete an elective listed in comment</v>
      </c>
      <c r="AJ7" s="227"/>
      <c r="AK7" s="227" t="str">
        <f>IF(NOVA!N118&lt;&gt;"", NOVA!N118, "")</f>
        <v/>
      </c>
    </row>
    <row r="8" spans="1:37">
      <c r="A8" s="47"/>
      <c r="B8" s="47"/>
      <c r="D8" s="374"/>
      <c r="E8" s="31" t="str">
        <f>Achievements!$B10</f>
        <v>3c</v>
      </c>
      <c r="F8" s="179" t="str">
        <f>Achievements!$C10</f>
        <v>List how you are careful with fire</v>
      </c>
      <c r="G8" s="32" t="str">
        <f>IF(Achievements!N10&lt;&gt;"","A","")</f>
        <v/>
      </c>
      <c r="I8" s="367"/>
      <c r="J8" s="178">
        <f>Electives!B11</f>
        <v>5</v>
      </c>
      <c r="K8" s="36" t="str">
        <f>Electives!C11</f>
        <v>Play a coin game</v>
      </c>
      <c r="L8" s="31" t="str">
        <f>IF(Electives!N11&lt;&gt;"","E","")</f>
        <v/>
      </c>
      <c r="N8" s="378"/>
      <c r="O8" s="178">
        <f>Electives!B79</f>
        <v>4</v>
      </c>
      <c r="P8" s="36" t="str">
        <f>Electives!C79</f>
        <v>Make an edible fossil</v>
      </c>
      <c r="Q8" s="31" t="str">
        <f>IF(Electives!N79&lt;&gt;"","E","")</f>
        <v/>
      </c>
      <c r="R8" s="228"/>
      <c r="S8" s="226">
        <f>'Cub Awards'!B10</f>
        <v>5</v>
      </c>
      <c r="T8" s="364" t="str">
        <f>'Cub Awards'!C10</f>
        <v>Join a safe kids program</v>
      </c>
      <c r="U8" s="364"/>
      <c r="V8" s="226" t="str">
        <f>IF('Cub Awards'!N10&lt;&gt;"", 'Cub Awards'!N10, "")</f>
        <v/>
      </c>
      <c r="W8" s="228"/>
      <c r="X8" s="227">
        <f>NOVA!B178</f>
        <v>4</v>
      </c>
      <c r="Y8" s="227" t="str">
        <f>NOVA!C178</f>
        <v>Research 3 famous STEM professionals</v>
      </c>
      <c r="Z8" s="227"/>
      <c r="AA8" s="227" t="str">
        <f>IF(NOVA!N178&lt;&gt;"", NOVA!N178, "")</f>
        <v/>
      </c>
      <c r="AB8" s="228"/>
      <c r="AC8" s="227" t="str">
        <f>NOVA!B55</f>
        <v>3a</v>
      </c>
      <c r="AD8" s="227" t="str">
        <f>NOVA!C55</f>
        <v>Explore what is wildlife</v>
      </c>
      <c r="AE8" s="227"/>
      <c r="AF8" s="227" t="str">
        <f>IF(NOVA!N55&lt;&gt;"", NOVA!N55, "")</f>
        <v/>
      </c>
      <c r="AG8" s="228"/>
      <c r="AH8" s="227" t="str">
        <f>NOVA!B119</f>
        <v>3a</v>
      </c>
      <c r="AI8" s="227" t="str">
        <f>NOVA!C119</f>
        <v>Look up definition of Technology</v>
      </c>
      <c r="AJ8" s="227"/>
      <c r="AK8" s="227" t="str">
        <f>IF(NOVA!N119&lt;&gt;"", NOVA!N119, "")</f>
        <v/>
      </c>
    </row>
    <row r="9" spans="1:37">
      <c r="A9" s="4"/>
      <c r="B9" s="4"/>
      <c r="D9" s="374"/>
      <c r="E9" s="31" t="str">
        <f>Achievements!$B11</f>
        <v>4a</v>
      </c>
      <c r="F9" s="179" t="str">
        <f>Achievements!$C11</f>
        <v>Show what to do during natural disaster</v>
      </c>
      <c r="G9" s="32" t="str">
        <f>IF(Achievements!N11&lt;&gt;"","A","")</f>
        <v/>
      </c>
      <c r="I9" s="367"/>
      <c r="J9" s="178">
        <f>Electives!B12</f>
        <v>6</v>
      </c>
      <c r="K9" s="36" t="str">
        <f>Electives!C12</f>
        <v>Create a balance scale</v>
      </c>
      <c r="L9" s="31" t="str">
        <f>IF(Electives!N12&lt;&gt;"","E","")</f>
        <v/>
      </c>
      <c r="O9" s="174" t="str">
        <f>Electives!B81</f>
        <v>Finding Your Way</v>
      </c>
      <c r="P9" s="29"/>
      <c r="R9" s="228"/>
      <c r="S9" s="226">
        <f>'Cub Awards'!B11</f>
        <v>6</v>
      </c>
      <c r="T9" s="364" t="str">
        <f>'Cub Awards'!C11</f>
        <v>Tell about what you learned</v>
      </c>
      <c r="U9" s="364"/>
      <c r="V9" s="226" t="str">
        <f>IF('Cub Awards'!N11&lt;&gt;"", 'Cub Awards'!N11, "")</f>
        <v/>
      </c>
      <c r="W9" s="228"/>
      <c r="X9" s="227">
        <f>NOVA!B179</f>
        <v>5</v>
      </c>
      <c r="Y9" s="227" t="str">
        <f>NOVA!C179</f>
        <v>Discuss importance of STEM education</v>
      </c>
      <c r="Z9" s="227"/>
      <c r="AA9" s="227" t="str">
        <f>IF(NOVA!N179&lt;&gt;"", NOVA!N179, "")</f>
        <v/>
      </c>
      <c r="AB9" s="228"/>
      <c r="AC9" s="227" t="str">
        <f>NOVA!B56</f>
        <v>3b</v>
      </c>
      <c r="AD9" s="227" t="str">
        <f>NOVA!C56</f>
        <v>Explain relationships within food chain</v>
      </c>
      <c r="AE9" s="227"/>
      <c r="AF9" s="227" t="str">
        <f>IF(NOVA!N56&lt;&gt;"", NOVA!N56, "")</f>
        <v/>
      </c>
      <c r="AG9" s="228"/>
      <c r="AH9" s="227" t="str">
        <f>NOVA!B120</f>
        <v>3b1</v>
      </c>
      <c r="AI9" s="227" t="str">
        <f>NOVA!C120</f>
        <v>How is tech used in communication</v>
      </c>
      <c r="AJ9" s="227"/>
      <c r="AK9" s="227" t="str">
        <f>IF(NOVA!N120&lt;&gt;"", NOVA!N120, "")</f>
        <v/>
      </c>
    </row>
    <row r="10" spans="1:37" ht="12.75" customHeight="1">
      <c r="A10" s="1" t="s">
        <v>24</v>
      </c>
      <c r="D10" s="374"/>
      <c r="E10" s="31" t="str">
        <f>Achievements!$B12</f>
        <v>4b</v>
      </c>
      <c r="F10" s="179" t="str">
        <f>Achievements!$C12</f>
        <v>Show what to do to prevent spreading germs</v>
      </c>
      <c r="G10" s="32" t="str">
        <f>IF(Achievements!N12&lt;&gt;"","A","")</f>
        <v/>
      </c>
      <c r="I10" s="368"/>
      <c r="J10" s="178">
        <f>Electives!B13</f>
        <v>7</v>
      </c>
      <c r="K10" s="36" t="str">
        <f>Electives!C13</f>
        <v>Do a coin weight investigation</v>
      </c>
      <c r="L10" s="31" t="str">
        <f>IF(Electives!N13&lt;&gt;"","E","")</f>
        <v/>
      </c>
      <c r="N10" s="378" t="str">
        <f>Electives!E81</f>
        <v>(do all)</v>
      </c>
      <c r="O10" s="178" t="str">
        <f>Electives!B82</f>
        <v>1a</v>
      </c>
      <c r="P10" s="36" t="str">
        <f>Electives!C82</f>
        <v>Locate your home on a map</v>
      </c>
      <c r="Q10" s="31" t="str">
        <f>IF(Electives!N82&lt;&gt;"","E","")</f>
        <v/>
      </c>
      <c r="R10" s="224"/>
      <c r="S10" s="229"/>
      <c r="T10" s="324" t="str">
        <f>'Cub Awards'!C13</f>
        <v>Outdoor Activity Award</v>
      </c>
      <c r="U10" s="324"/>
      <c r="V10" s="229"/>
      <c r="W10" s="224"/>
      <c r="X10" s="227">
        <f>NOVA!B180</f>
        <v>6</v>
      </c>
      <c r="Y10" s="227" t="str">
        <f>NOVA!C180</f>
        <v>Participate in a science project</v>
      </c>
      <c r="Z10" s="227"/>
      <c r="AA10" s="227" t="str">
        <f>IF(NOVA!N180&lt;&gt;"", NOVA!N180, "")</f>
        <v/>
      </c>
      <c r="AB10" s="224"/>
      <c r="AC10" s="227" t="str">
        <f>NOVA!B57</f>
        <v>3c</v>
      </c>
      <c r="AD10" s="227" t="str">
        <f>NOVA!C57</f>
        <v>Explain your favorite plant / wildlife</v>
      </c>
      <c r="AE10" s="227"/>
      <c r="AF10" s="227" t="str">
        <f>IF(NOVA!N57&lt;&gt;"", NOVA!N57, "")</f>
        <v/>
      </c>
      <c r="AG10" s="224"/>
      <c r="AH10" s="227" t="str">
        <f>NOVA!B121</f>
        <v>3b2</v>
      </c>
      <c r="AI10" s="227" t="str">
        <f>NOVA!C121</f>
        <v>How is tech used in business</v>
      </c>
      <c r="AJ10" s="227"/>
      <c r="AK10" s="227" t="str">
        <f>IF(NOVA!N121&lt;&gt;"", NOVA!N121, "")</f>
        <v/>
      </c>
    </row>
    <row r="11" spans="1:37" ht="13.2" customHeight="1">
      <c r="A11" s="40" t="str">
        <f>Achievements!B5</f>
        <v>Call of the Wild</v>
      </c>
      <c r="B11" s="49" t="str">
        <f>Achievements!N15</f>
        <v/>
      </c>
      <c r="D11" s="374"/>
      <c r="E11" s="31">
        <f>Achievements!$B13</f>
        <v>5</v>
      </c>
      <c r="F11" s="179" t="str">
        <f>Achievements!$C13</f>
        <v>Tie an overhand and square knots</v>
      </c>
      <c r="G11" s="32" t="str">
        <f>IF(Achievements!N13&lt;&gt;"","A","")</f>
        <v/>
      </c>
      <c r="J11" s="174" t="str">
        <f>Electives!B15</f>
        <v>Air of the Wolf</v>
      </c>
      <c r="K11" s="1"/>
      <c r="N11" s="378"/>
      <c r="O11" s="178" t="str">
        <f>Electives!B83</f>
        <v>1b</v>
      </c>
      <c r="P11" s="36" t="str">
        <f>Electives!C83</f>
        <v>Draw a map</v>
      </c>
      <c r="Q11" s="31" t="str">
        <f>IF(Electives!N83&lt;&gt;"","E","")</f>
        <v/>
      </c>
      <c r="R11" s="224"/>
      <c r="S11" s="226">
        <f>'Cub Awards'!B14</f>
        <v>1</v>
      </c>
      <c r="T11" s="364" t="str">
        <f>'Cub Awards'!C14</f>
        <v>Attend either summer Day or Resident camp</v>
      </c>
      <c r="U11" s="364"/>
      <c r="V11" s="226" t="str">
        <f>IF('Cub Awards'!N14&lt;&gt;"", 'Cub Awards'!N14, "")</f>
        <v/>
      </c>
      <c r="W11" s="224"/>
      <c r="X11" s="227">
        <f>NOVA!B181</f>
        <v>7</v>
      </c>
      <c r="Y11" s="227" t="str">
        <f>NOVA!C181</f>
        <v>Do ONE</v>
      </c>
      <c r="Z11" s="227"/>
      <c r="AA11" s="227" t="str">
        <f>IF(NOVA!N181&lt;&gt;"", NOVA!N181, "")</f>
        <v/>
      </c>
      <c r="AB11" s="224"/>
      <c r="AC11" s="227" t="str">
        <f>NOVA!B58</f>
        <v>3d</v>
      </c>
      <c r="AD11" s="227" t="str">
        <f>NOVA!C58</f>
        <v>Discuss what you've learned</v>
      </c>
      <c r="AE11" s="227"/>
      <c r="AF11" s="227" t="str">
        <f>IF(NOVA!N58&lt;&gt;"", NOVA!N58, "")</f>
        <v/>
      </c>
      <c r="AG11" s="224"/>
      <c r="AH11" s="227" t="str">
        <f>NOVA!B122</f>
        <v>3b3</v>
      </c>
      <c r="AI11" s="227" t="str">
        <f>NOVA!C122</f>
        <v>How is tech used in construction</v>
      </c>
      <c r="AJ11" s="227"/>
      <c r="AK11" s="227" t="str">
        <f>IF(NOVA!N122&lt;&gt;"", NOVA!N122, "")</f>
        <v/>
      </c>
    </row>
    <row r="12" spans="1:37" ht="13.2" customHeight="1">
      <c r="A12" s="41" t="str">
        <f>Achievements!B16</f>
        <v>Council Fire</v>
      </c>
      <c r="B12" s="49" t="str">
        <f>Achievements!N24</f>
        <v/>
      </c>
      <c r="D12" s="374"/>
      <c r="E12" s="31">
        <f>Achievements!$B14</f>
        <v>6</v>
      </c>
      <c r="F12" s="179" t="str">
        <f>Achievements!$C14</f>
        <v>Identify four types of animals</v>
      </c>
      <c r="G12" s="32" t="str">
        <f>IF(Achievements!N14&lt;&gt;"","A","")</f>
        <v/>
      </c>
      <c r="I12" s="378" t="str">
        <f>Electives!E15</f>
        <v>(do two of 1 and two of 2)</v>
      </c>
      <c r="J12" s="178" t="str">
        <f>Electives!B16</f>
        <v>1a</v>
      </c>
      <c r="K12" s="178" t="str">
        <f>Electives!C16</f>
        <v>Fly and modify a paper airplane</v>
      </c>
      <c r="L12" s="31" t="str">
        <f>IF(Electives!N16&lt;&gt;"","E","")</f>
        <v/>
      </c>
      <c r="N12" s="378"/>
      <c r="O12" s="178" t="str">
        <f>Electives!B84</f>
        <v>2a</v>
      </c>
      <c r="P12" s="36" t="str">
        <f>Electives!C84</f>
        <v>Identify a compass rose</v>
      </c>
      <c r="Q12" s="31" t="str">
        <f>IF(Electives!N84&lt;&gt;"","E","")</f>
        <v/>
      </c>
      <c r="R12" s="221"/>
      <c r="S12" s="226">
        <f>'Cub Awards'!B15</f>
        <v>2</v>
      </c>
      <c r="T12" s="364" t="str">
        <f>'Cub Awards'!C15</f>
        <v>Complete Paws on the Path</v>
      </c>
      <c r="U12" s="364"/>
      <c r="V12" s="226" t="str">
        <f>IF('Cub Awards'!N15&lt;&gt;"", 'Cub Awards'!N15, "")</f>
        <v xml:space="preserve"> </v>
      </c>
      <c r="W12" s="221"/>
      <c r="X12" s="227" t="str">
        <f>NOVA!B182</f>
        <v>7a</v>
      </c>
      <c r="Y12" s="227" t="str">
        <f>NOVA!C182</f>
        <v>Visit with someone in a STEM career</v>
      </c>
      <c r="Z12" s="227"/>
      <c r="AA12" s="227" t="str">
        <f>IF(NOVA!N182&lt;&gt;"", NOVA!N182, "")</f>
        <v/>
      </c>
      <c r="AB12" s="221"/>
      <c r="AC12" s="227">
        <f>NOVA!B59</f>
        <v>4</v>
      </c>
      <c r="AD12" s="227" t="str">
        <f>NOVA!C59</f>
        <v>Do TWO from A-F</v>
      </c>
      <c r="AE12" s="227"/>
      <c r="AF12" s="227" t="str">
        <f>IF(NOVA!N59&lt;&gt;"", NOVA!N59, "")</f>
        <v/>
      </c>
      <c r="AG12" s="221"/>
      <c r="AH12" s="227" t="str">
        <f>NOVA!B123</f>
        <v>3b4</v>
      </c>
      <c r="AI12" s="227" t="str">
        <f>NOVA!C123</f>
        <v>How is tech used in sports</v>
      </c>
      <c r="AJ12" s="227"/>
      <c r="AK12" s="227" t="str">
        <f>IF(NOVA!N123&lt;&gt;"", NOVA!N123, "")</f>
        <v/>
      </c>
    </row>
    <row r="13" spans="1:37">
      <c r="A13" s="41" t="str">
        <f>Achievements!B25</f>
        <v>Duty to God Footsteps</v>
      </c>
      <c r="B13" s="49" t="str">
        <f>Achievements!N32</f>
        <v/>
      </c>
      <c r="D13" s="379" t="str">
        <f>Achievements!$B16</f>
        <v>Council Fire</v>
      </c>
      <c r="E13" s="379"/>
      <c r="F13" s="379"/>
      <c r="G13" s="379"/>
      <c r="I13" s="378"/>
      <c r="J13" s="178" t="str">
        <f>Electives!B17</f>
        <v>1b</v>
      </c>
      <c r="K13" s="178" t="str">
        <f>Electives!C17</f>
        <v>Make a balloon powered sled</v>
      </c>
      <c r="L13" s="31" t="str">
        <f>IF(Electives!N17&lt;&gt;"","E","")</f>
        <v/>
      </c>
      <c r="N13" s="378"/>
      <c r="O13" s="178" t="str">
        <f>Electives!B85</f>
        <v>2b</v>
      </c>
      <c r="P13" s="36" t="str">
        <f>Electives!C85</f>
        <v>Use a compass to find north</v>
      </c>
      <c r="Q13" s="31" t="str">
        <f>IF(Electives!N85&lt;&gt;"","E","")</f>
        <v/>
      </c>
      <c r="R13" s="221"/>
      <c r="S13" s="226">
        <f>'Cub Awards'!B16</f>
        <v>3</v>
      </c>
      <c r="T13" s="364" t="str">
        <f>'Cub Awards'!C16</f>
        <v>do five</v>
      </c>
      <c r="U13" s="364"/>
      <c r="V13" s="226" t="str">
        <f>IF('Cub Awards'!N16&lt;&gt;"", 'Cub Awards'!N16, "")</f>
        <v/>
      </c>
      <c r="W13" s="221"/>
      <c r="X13" s="227" t="str">
        <f>NOVA!B183</f>
        <v>7b</v>
      </c>
      <c r="Y13" s="227" t="str">
        <f>NOVA!C183</f>
        <v>Learn about a career dependent on STEM</v>
      </c>
      <c r="Z13" s="227"/>
      <c r="AA13" s="227" t="str">
        <f>IF(NOVA!N183&lt;&gt;"", NOVA!N183, "")</f>
        <v/>
      </c>
      <c r="AB13" s="221"/>
      <c r="AC13" s="227" t="str">
        <f>NOVA!B60</f>
        <v>4a1</v>
      </c>
      <c r="AD13" s="227" t="str">
        <f>NOVA!C60</f>
        <v xml:space="preserve">Catalog 3-5 endangered plants/animals </v>
      </c>
      <c r="AE13" s="227"/>
      <c r="AF13" s="227" t="str">
        <f>IF(NOVA!N60&lt;&gt;"", NOVA!N60, "")</f>
        <v/>
      </c>
      <c r="AG13" s="221"/>
      <c r="AH13" s="227" t="str">
        <f>NOVA!B124</f>
        <v>3b5</v>
      </c>
      <c r="AI13" s="227" t="str">
        <f>NOVA!C124</f>
        <v>How is tech used in entertainment</v>
      </c>
      <c r="AJ13" s="227"/>
      <c r="AK13" s="227" t="str">
        <f>IF(NOVA!N124&lt;&gt;"", NOVA!N124, "")</f>
        <v/>
      </c>
    </row>
    <row r="14" spans="1:37" ht="12.75" customHeight="1">
      <c r="A14" s="41" t="str">
        <f>Achievements!B33</f>
        <v>Howling at the Moon</v>
      </c>
      <c r="B14" s="49" t="str">
        <f>Achievements!N38</f>
        <v xml:space="preserve"> </v>
      </c>
      <c r="D14" s="373" t="str">
        <f>Achievements!E16</f>
        <v>(do 1-2 and one of 3-7)</v>
      </c>
      <c r="E14" s="31">
        <f>Achievements!$B17</f>
        <v>1</v>
      </c>
      <c r="F14" s="179" t="str">
        <f>Achievements!$C17</f>
        <v>Participate in a flag ceremony</v>
      </c>
      <c r="G14" s="32" t="str">
        <f>IF(Achievements!N17&lt;&gt;"","A","")</f>
        <v/>
      </c>
      <c r="I14" s="378"/>
      <c r="J14" s="178" t="str">
        <f>Electives!B18</f>
        <v>1c</v>
      </c>
      <c r="K14" s="178" t="str">
        <f>Electives!C18</f>
        <v>Bounce an underinflated ball</v>
      </c>
      <c r="L14" s="31" t="str">
        <f>IF(Electives!N18&lt;&gt;"","E","")</f>
        <v/>
      </c>
      <c r="N14" s="378"/>
      <c r="O14" s="178">
        <f>Electives!B86</f>
        <v>3</v>
      </c>
      <c r="P14" s="36" t="str">
        <f>Electives!C86</f>
        <v>Use a compass on a scavenger hunt</v>
      </c>
      <c r="Q14" s="31" t="str">
        <f>IF(Electives!N86&lt;&gt;"","E","")</f>
        <v/>
      </c>
      <c r="R14" s="228"/>
      <c r="S14" s="226" t="str">
        <f>'Cub Awards'!B17</f>
        <v>a</v>
      </c>
      <c r="T14" s="364" t="str">
        <f>'Cub Awards'!C17</f>
        <v>Participate in nature hike</v>
      </c>
      <c r="U14" s="364"/>
      <c r="V14" s="226" t="str">
        <f>IF('Cub Awards'!N17&lt;&gt;"", 'Cub Awards'!N17, "")</f>
        <v/>
      </c>
      <c r="W14" s="228"/>
      <c r="X14" s="227">
        <f>NOVA!B184</f>
        <v>8</v>
      </c>
      <c r="Y14" s="227" t="str">
        <f>NOVA!C184</f>
        <v>Discuss scientific method</v>
      </c>
      <c r="Z14" s="227"/>
      <c r="AA14" s="227" t="str">
        <f>IF(NOVA!N184&lt;&gt;"", NOVA!N184, "")</f>
        <v/>
      </c>
      <c r="AB14" s="228"/>
      <c r="AC14" s="227" t="str">
        <f>NOVA!B61</f>
        <v>4a2</v>
      </c>
      <c r="AD14" s="227" t="str">
        <f>NOVA!C61</f>
        <v>Display 10 locally threatened species</v>
      </c>
      <c r="AE14" s="227"/>
      <c r="AF14" s="227" t="str">
        <f>IF(NOVA!N61&lt;&gt;"", NOVA!N61, "")</f>
        <v/>
      </c>
      <c r="AG14" s="228"/>
      <c r="AH14" s="227" t="str">
        <f>NOVA!B125</f>
        <v>3c</v>
      </c>
      <c r="AI14" s="227" t="str">
        <f>NOVA!C125</f>
        <v>Discuss your findings with counselor</v>
      </c>
      <c r="AJ14" s="227"/>
      <c r="AK14" s="227" t="str">
        <f>IF(NOVA!N125&lt;&gt;"", NOVA!N125, "")</f>
        <v/>
      </c>
    </row>
    <row r="15" spans="1:37">
      <c r="A15" s="41" t="str">
        <f>Achievements!B39</f>
        <v>Paws on the Path</v>
      </c>
      <c r="B15" s="49" t="str">
        <f>Achievements!N47</f>
        <v xml:space="preserve"> </v>
      </c>
      <c r="D15" s="374"/>
      <c r="E15" s="31">
        <f>Achievements!$B18</f>
        <v>2</v>
      </c>
      <c r="F15" s="179" t="str">
        <f>Achievements!$C18</f>
        <v>Work on a service project</v>
      </c>
      <c r="G15" s="32" t="str">
        <f>IF(Achievements!N18&lt;&gt;"","A","")</f>
        <v/>
      </c>
      <c r="I15" s="378"/>
      <c r="J15" s="178" t="str">
        <f>Electives!B19</f>
        <v>1d</v>
      </c>
      <c r="K15" s="178" t="str">
        <f>Electives!C19</f>
        <v>Roll an underinflated ball or tire</v>
      </c>
      <c r="L15" s="31" t="str">
        <f>IF(Electives!N19&lt;&gt;"","E","")</f>
        <v/>
      </c>
      <c r="N15" s="378"/>
      <c r="O15" s="178">
        <f>Electives!B87</f>
        <v>4</v>
      </c>
      <c r="P15" s="36" t="str">
        <f>Electives!C87</f>
        <v>Go on a hike with a map and compass</v>
      </c>
      <c r="Q15" s="31" t="str">
        <f>IF(Electives!N87&lt;&gt;"","E","")</f>
        <v/>
      </c>
      <c r="R15" s="224"/>
      <c r="S15" s="226" t="str">
        <f>'Cub Awards'!B18</f>
        <v>b</v>
      </c>
      <c r="T15" s="364" t="str">
        <f>'Cub Awards'!C18</f>
        <v>Participate in outdoor activity</v>
      </c>
      <c r="U15" s="364"/>
      <c r="V15" s="226" t="str">
        <f>IF('Cub Awards'!N18&lt;&gt;"", 'Cub Awards'!N18, "")</f>
        <v/>
      </c>
      <c r="W15" s="224"/>
      <c r="X15" s="227">
        <f>NOVA!B185</f>
        <v>9</v>
      </c>
      <c r="Y15" s="227" t="str">
        <f>NOVA!C185</f>
        <v>Participate in a STEM activity with den</v>
      </c>
      <c r="Z15" s="227"/>
      <c r="AA15" s="227" t="str">
        <f>IF(NOVA!N185&lt;&gt;"", NOVA!N185, "")</f>
        <v/>
      </c>
      <c r="AB15" s="224"/>
      <c r="AC15" s="227" t="str">
        <f>NOVA!B62</f>
        <v>4a3</v>
      </c>
      <c r="AD15" s="227" t="str">
        <f>NOVA!C62</f>
        <v>Discuss threatened v. endangered v. extinct</v>
      </c>
      <c r="AE15" s="227"/>
      <c r="AF15" s="227" t="str">
        <f>IF(NOVA!N62&lt;&gt;"", NOVA!N62, "")</f>
        <v/>
      </c>
      <c r="AG15" s="224"/>
      <c r="AH15" s="227">
        <f>NOVA!B126</f>
        <v>4</v>
      </c>
      <c r="AI15" s="227" t="str">
        <f>NOVA!C126</f>
        <v>Visit a place where tech is used</v>
      </c>
      <c r="AJ15" s="227"/>
      <c r="AK15" s="227" t="str">
        <f>IF(NOVA!N126&lt;&gt;"", NOVA!N126, "")</f>
        <v/>
      </c>
    </row>
    <row r="16" spans="1:37" ht="13.2" customHeight="1">
      <c r="A16" s="42" t="str">
        <f>Achievements!B48</f>
        <v>Running with the Pack</v>
      </c>
      <c r="B16" s="49" t="str">
        <f>Achievements!N55</f>
        <v xml:space="preserve"> </v>
      </c>
      <c r="D16" s="374"/>
      <c r="E16" s="31">
        <f>Achievements!$B19</f>
        <v>3</v>
      </c>
      <c r="F16" s="179" t="str">
        <f>Achievements!$C19</f>
        <v>Talk to a PD officer / FD member, etc</v>
      </c>
      <c r="G16" s="32" t="str">
        <f>IF(Achievements!N19&lt;&gt;"","A","")</f>
        <v/>
      </c>
      <c r="I16" s="378"/>
      <c r="J16" s="178" t="str">
        <f>Electives!B20</f>
        <v>2a</v>
      </c>
      <c r="K16" s="178" t="str">
        <f>Electives!C20</f>
        <v>Record the sounds you hear outside</v>
      </c>
      <c r="L16" s="31" t="str">
        <f>IF(Electives!N20&lt;&gt;"","E","")</f>
        <v/>
      </c>
      <c r="O16" s="174" t="str">
        <f>Electives!B89</f>
        <v>Germs Alive!</v>
      </c>
      <c r="P16" s="29"/>
      <c r="R16" s="224"/>
      <c r="S16" s="226" t="str">
        <f>'Cub Awards'!B19</f>
        <v>c</v>
      </c>
      <c r="T16" s="364" t="str">
        <f>'Cub Awards'!C19</f>
        <v>Explain the buddy system</v>
      </c>
      <c r="U16" s="364"/>
      <c r="V16" s="226" t="str">
        <f>IF('Cub Awards'!N19&lt;&gt;"", 'Cub Awards'!N19, "")</f>
        <v/>
      </c>
      <c r="W16" s="224"/>
      <c r="X16" s="227">
        <f>NOVA!B186</f>
        <v>10</v>
      </c>
      <c r="Y16" s="227" t="str">
        <f>NOVA!C186</f>
        <v>Submit Supernova application</v>
      </c>
      <c r="Z16" s="227"/>
      <c r="AA16" s="227" t="str">
        <f>IF(NOVA!N186&lt;&gt;"", NOVA!N186, "")</f>
        <v/>
      </c>
      <c r="AB16" s="224"/>
      <c r="AC16" s="227" t="str">
        <f>NOVA!B63</f>
        <v>4b1</v>
      </c>
      <c r="AD16" s="227" t="str">
        <f>NOVA!C63</f>
        <v>Catalog 5 locally invasive animals</v>
      </c>
      <c r="AE16" s="227"/>
      <c r="AF16" s="227" t="str">
        <f>IF(NOVA!N63&lt;&gt;"", NOVA!N63, "")</f>
        <v/>
      </c>
      <c r="AG16" s="224"/>
      <c r="AH16" s="227" t="str">
        <f>NOVA!B127</f>
        <v>4a1</v>
      </c>
      <c r="AI16" s="227" t="str">
        <f>NOVA!C127</f>
        <v>Talk with someone about tech used</v>
      </c>
      <c r="AJ16" s="227"/>
      <c r="AK16" s="227" t="str">
        <f>IF(NOVA!N127&lt;&gt;"", NOVA!N127, "")</f>
        <v/>
      </c>
    </row>
    <row r="17" spans="1:37">
      <c r="D17" s="374"/>
      <c r="E17" s="31">
        <f>Achievements!$B20</f>
        <v>4</v>
      </c>
      <c r="F17" s="179" t="str">
        <f>Achievements!$C20</f>
        <v>Show how your community has changed</v>
      </c>
      <c r="G17" s="32" t="str">
        <f>IF(Achievements!N20&lt;&gt;"","A","")</f>
        <v/>
      </c>
      <c r="I17" s="378"/>
      <c r="J17" s="178" t="str">
        <f>Electives!B21</f>
        <v>2b</v>
      </c>
      <c r="K17" s="178" t="str">
        <f>Electives!C21</f>
        <v>Create a wind instrument and play it</v>
      </c>
      <c r="L17" s="31" t="str">
        <f>IF(Electives!N21&lt;&gt;"","E","")</f>
        <v/>
      </c>
      <c r="N17" s="366" t="str">
        <f>Electives!E89</f>
        <v>(do five)</v>
      </c>
      <c r="O17" s="178">
        <f>Electives!B90</f>
        <v>1</v>
      </c>
      <c r="P17" s="36" t="str">
        <f>Electives!C90</f>
        <v>Wash your hands and sing the "Germ Song"</v>
      </c>
      <c r="Q17" s="31" t="str">
        <f>IF(Electives!N90&lt;&gt;"","E","")</f>
        <v/>
      </c>
      <c r="R17" s="230"/>
      <c r="S17" s="226" t="str">
        <f>'Cub Awards'!B20</f>
        <v>d</v>
      </c>
      <c r="T17" s="364" t="str">
        <f>'Cub Awards'!C20</f>
        <v>Attend a pack overnighter</v>
      </c>
      <c r="U17" s="364"/>
      <c r="V17" s="226" t="str">
        <f>IF('Cub Awards'!N20&lt;&gt;"", 'Cub Awards'!N20, "")</f>
        <v/>
      </c>
      <c r="W17" s="230"/>
      <c r="X17" s="222"/>
      <c r="Y17" s="104" t="str">
        <f>NOVA!C5</f>
        <v>NOVA Science: Science Everywhere</v>
      </c>
      <c r="Z17" s="104"/>
      <c r="AA17" s="81"/>
      <c r="AB17" s="230"/>
      <c r="AC17" s="227" t="str">
        <f>NOVA!B64</f>
        <v>4b2</v>
      </c>
      <c r="AD17" s="227" t="str">
        <f>NOVA!C64</f>
        <v>Design display about invasive species</v>
      </c>
      <c r="AE17" s="227"/>
      <c r="AF17" s="227" t="str">
        <f>IF(NOVA!N64&lt;&gt;"", NOVA!N64, "")</f>
        <v/>
      </c>
      <c r="AG17" s="230"/>
      <c r="AH17" s="227" t="str">
        <f>NOVA!B128</f>
        <v>4a2</v>
      </c>
      <c r="AI17" s="227" t="str">
        <f>NOVA!C128</f>
        <v>Ask expert why the tech is used</v>
      </c>
      <c r="AJ17" s="227"/>
      <c r="AK17" s="227" t="str">
        <f>IF(NOVA!N128&lt;&gt;"", NOVA!N128, "")</f>
        <v/>
      </c>
    </row>
    <row r="18" spans="1:37">
      <c r="D18" s="374"/>
      <c r="E18" s="31">
        <f>Achievements!$B21</f>
        <v>5</v>
      </c>
      <c r="F18" s="179" t="str">
        <f>Achievements!$C21</f>
        <v>Present a solution to a community issue</v>
      </c>
      <c r="G18" s="32" t="str">
        <f>IF(Achievements!N21&lt;&gt;"","A","")</f>
        <v/>
      </c>
      <c r="I18" s="378"/>
      <c r="J18" s="178" t="str">
        <f>Electives!B22</f>
        <v>2c</v>
      </c>
      <c r="K18" s="178" t="str">
        <f>Electives!C22</f>
        <v>Investigate how speed affects sound</v>
      </c>
      <c r="L18" s="31" t="str">
        <f>IF(Electives!N22&lt;&gt;"","E","")</f>
        <v/>
      </c>
      <c r="N18" s="371"/>
      <c r="O18" s="178">
        <f>Electives!B91</f>
        <v>2</v>
      </c>
      <c r="P18" s="36" t="str">
        <f>Electives!C91</f>
        <v>Play germ Magnet</v>
      </c>
      <c r="Q18" s="31" t="str">
        <f>IF(Electives!N91&lt;&gt;"","E","")</f>
        <v/>
      </c>
      <c r="R18" s="230"/>
      <c r="S18" s="226" t="str">
        <f>'Cub Awards'!B21</f>
        <v>e</v>
      </c>
      <c r="T18" s="364" t="str">
        <f>'Cub Awards'!C21</f>
        <v>Complete an oudoor service project</v>
      </c>
      <c r="U18" s="364"/>
      <c r="V18" s="226" t="str">
        <f>IF('Cub Awards'!N21&lt;&gt;"", 'Cub Awards'!N21, "")</f>
        <v/>
      </c>
      <c r="W18" s="230"/>
      <c r="X18" s="227" t="str">
        <f>NOVA!B6</f>
        <v>1a</v>
      </c>
      <c r="Y18" s="227" t="str">
        <f>NOVA!C6</f>
        <v>Read or watch 1 hour of science content</v>
      </c>
      <c r="Z18" s="227"/>
      <c r="AA18" s="227" t="str">
        <f>IF(NOVA!N6&lt;&gt;"", NOVA!N6, "")</f>
        <v/>
      </c>
      <c r="AB18" s="230"/>
      <c r="AC18" s="227" t="str">
        <f>NOVA!B65</f>
        <v>4b3</v>
      </c>
      <c r="AD18" s="227" t="str">
        <f>NOVA!C65</f>
        <v>Discuss invasive species</v>
      </c>
      <c r="AE18" s="227"/>
      <c r="AF18" s="227" t="str">
        <f>IF(NOVA!N65&lt;&gt;"", NOVA!N65, "")</f>
        <v/>
      </c>
      <c r="AG18" s="230"/>
      <c r="AH18" s="227" t="str">
        <f>NOVA!B129</f>
        <v>4b</v>
      </c>
      <c r="AI18" s="227" t="str">
        <f>NOVA!C129</f>
        <v>Discuss with counselor your visit</v>
      </c>
      <c r="AJ18" s="227"/>
      <c r="AK18" s="227" t="str">
        <f>IF(NOVA!N129&lt;&gt;"", NOVA!N129, "")</f>
        <v/>
      </c>
    </row>
    <row r="19" spans="1:37">
      <c r="A19" s="44" t="s">
        <v>23</v>
      </c>
      <c r="B19" s="3"/>
      <c r="D19" s="374"/>
      <c r="E19" s="31">
        <f>Achievements!$B22</f>
        <v>6</v>
      </c>
      <c r="F19" s="179" t="str">
        <f>Achievements!$C22</f>
        <v>Make and follow a den duty chart</v>
      </c>
      <c r="G19" s="32" t="str">
        <f>IF(Achievements!N22&lt;&gt;"","A","")</f>
        <v/>
      </c>
      <c r="I19" s="378"/>
      <c r="J19" s="178" t="str">
        <f>Electives!B23</f>
        <v>2d</v>
      </c>
      <c r="K19" s="178" t="str">
        <f>Electives!C23</f>
        <v>Make and fly a kite</v>
      </c>
      <c r="L19" s="31" t="str">
        <f>IF(Electives!N23&lt;&gt;"","E","")</f>
        <v/>
      </c>
      <c r="N19" s="371"/>
      <c r="O19" s="178">
        <f>Electives!B92</f>
        <v>3</v>
      </c>
      <c r="P19" s="36" t="str">
        <f>Electives!C92</f>
        <v>Conduct a sneeze demonstration</v>
      </c>
      <c r="Q19" s="31" t="str">
        <f>IF(Electives!N92&lt;&gt;"","E","")</f>
        <v/>
      </c>
      <c r="R19" s="230"/>
      <c r="S19" s="226" t="str">
        <f>'Cub Awards'!B22</f>
        <v>f</v>
      </c>
      <c r="T19" s="364" t="str">
        <f>'Cub Awards'!C22</f>
        <v>Complete conservation project</v>
      </c>
      <c r="U19" s="364"/>
      <c r="V19" s="226" t="str">
        <f>IF('Cub Awards'!N22&lt;&gt;"", 'Cub Awards'!N22, "")</f>
        <v/>
      </c>
      <c r="W19" s="230"/>
      <c r="X19" s="227" t="str">
        <f>NOVA!B7</f>
        <v>1b</v>
      </c>
      <c r="Y19" s="227" t="str">
        <f>NOVA!C7</f>
        <v>List at least two questions or ideas</v>
      </c>
      <c r="Z19" s="227"/>
      <c r="AA19" s="227" t="str">
        <f>IF(NOVA!N7&lt;&gt;"", NOVA!N7, "")</f>
        <v/>
      </c>
      <c r="AB19" s="230"/>
      <c r="AC19" s="227" t="str">
        <f>NOVA!B66</f>
        <v>4c1</v>
      </c>
      <c r="AD19" s="227" t="str">
        <f>NOVA!C66</f>
        <v>Visit a local ecosystem and investigate</v>
      </c>
      <c r="AE19" s="227"/>
      <c r="AF19" s="227" t="str">
        <f>IF(NOVA!N66&lt;&gt;"", NOVA!N66, "")</f>
        <v/>
      </c>
      <c r="AG19" s="230"/>
      <c r="AH19" s="227">
        <f>NOVA!B130</f>
        <v>5</v>
      </c>
      <c r="AI19" s="227" t="str">
        <f>NOVA!C130</f>
        <v>Discuss how tech affects your life</v>
      </c>
      <c r="AJ19" s="227"/>
      <c r="AK19" s="227" t="str">
        <f>IF(NOVA!N130&lt;&gt;"", NOVA!N130, "")</f>
        <v/>
      </c>
    </row>
    <row r="20" spans="1:37">
      <c r="A20" s="132" t="str">
        <f>Electives!B6</f>
        <v>Adventures in Coins</v>
      </c>
      <c r="B20" s="31" t="str">
        <f>IF(Electives!N14&gt;0,Electives!N14," ")</f>
        <v/>
      </c>
      <c r="D20" s="375"/>
      <c r="E20" s="31">
        <f>Achievements!$B23</f>
        <v>7</v>
      </c>
      <c r="F20" s="179" t="str">
        <f>Achievements!$C23</f>
        <v>Participate in assembly for military vets</v>
      </c>
      <c r="G20" s="32" t="str">
        <f>IF(Achievements!N23&lt;&gt;"","A","")</f>
        <v/>
      </c>
      <c r="I20" s="378"/>
      <c r="J20" s="178" t="str">
        <f>Electives!B24</f>
        <v>2e</v>
      </c>
      <c r="K20" s="178" t="str">
        <f>Electives!C24</f>
        <v>Participate in a wind powered race</v>
      </c>
      <c r="L20" s="31" t="str">
        <f>IF(Electives!N24&lt;&gt;"","E","")</f>
        <v/>
      </c>
      <c r="N20" s="371"/>
      <c r="O20" s="178">
        <f>Electives!B93</f>
        <v>4</v>
      </c>
      <c r="P20" s="36" t="str">
        <f>Electives!C93</f>
        <v>Conduct a mucus demonstration</v>
      </c>
      <c r="Q20" s="31" t="str">
        <f>IF(Electives!N93&lt;&gt;"","E","")</f>
        <v/>
      </c>
      <c r="R20" s="230"/>
      <c r="S20" s="226" t="str">
        <f>'Cub Awards'!B23</f>
        <v>g</v>
      </c>
      <c r="T20" s="364" t="str">
        <f>'Cub Awards'!C23</f>
        <v>Earn the Summertime Pack Award</v>
      </c>
      <c r="U20" s="364"/>
      <c r="V20" s="226" t="str">
        <f>IF('Cub Awards'!N23&lt;&gt;"", 'Cub Awards'!N23, "")</f>
        <v/>
      </c>
      <c r="W20" s="230"/>
      <c r="X20" s="227" t="str">
        <f>NOVA!B8</f>
        <v>1c</v>
      </c>
      <c r="Y20" s="227" t="str">
        <f>NOVA!C8</f>
        <v>Discuss two with your counselor</v>
      </c>
      <c r="Z20" s="227"/>
      <c r="AA20" s="227" t="str">
        <f>IF(NOVA!N8&lt;&gt;"", NOVA!N8, "")</f>
        <v/>
      </c>
      <c r="AB20" s="230"/>
      <c r="AC20" s="227" t="str">
        <f>NOVA!B67</f>
        <v>4c2</v>
      </c>
      <c r="AD20" s="227" t="str">
        <f>NOVA!C67</f>
        <v>Draw food web of plants / animals</v>
      </c>
      <c r="AE20" s="227"/>
      <c r="AF20" s="227" t="str">
        <f>IF(NOVA!N67&lt;&gt;"", NOVA!N67, "")</f>
        <v/>
      </c>
      <c r="AG20" s="230"/>
      <c r="AH20" s="223"/>
      <c r="AI20" s="224" t="str">
        <f>NOVA!C132</f>
        <v>NOVA Engineering: Swing!</v>
      </c>
      <c r="AJ20" s="225"/>
      <c r="AK20" s="223"/>
    </row>
    <row r="21" spans="1:37">
      <c r="A21" s="133" t="str">
        <f>Electives!B15</f>
        <v>Air of the Wolf</v>
      </c>
      <c r="B21" s="31" t="str">
        <f>IF(Electives!N25&gt;0,Electives!N25,"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IF(Electives!N94&lt;&gt;"","E","")</f>
        <v/>
      </c>
      <c r="R21" s="230"/>
      <c r="S21" s="226" t="str">
        <f>'Cub Awards'!B24</f>
        <v>h</v>
      </c>
      <c r="T21" s="364" t="str">
        <f>'Cub Awards'!C24</f>
        <v>Participate in nature observation</v>
      </c>
      <c r="U21" s="364"/>
      <c r="V21" s="226" t="str">
        <f>IF('Cub Awards'!N24&lt;&gt;"", 'Cub Awards'!N24, "")</f>
        <v/>
      </c>
      <c r="W21" s="230"/>
      <c r="X21" s="227">
        <f>NOVA!B9</f>
        <v>2</v>
      </c>
      <c r="Y21" s="227" t="str">
        <f>NOVA!C9</f>
        <v>Complete an elective listed in comment</v>
      </c>
      <c r="Z21" s="227"/>
      <c r="AA21" s="227" t="str">
        <f>IF(NOVA!N9&lt;&gt;"", NOVA!N9, "")</f>
        <v/>
      </c>
      <c r="AB21" s="230"/>
      <c r="AC21" s="227" t="str">
        <f>NOVA!B68</f>
        <v>4c3</v>
      </c>
      <c r="AD21" s="227" t="str">
        <f>NOVA!C68</f>
        <v>Discuss food web with counselor</v>
      </c>
      <c r="AE21" s="227"/>
      <c r="AF21" s="227" t="str">
        <f>IF(NOVA!N68&lt;&gt;"", NOVA!N68, "")</f>
        <v/>
      </c>
      <c r="AG21" s="230"/>
      <c r="AH21" s="227" t="str">
        <f>NOVA!B133</f>
        <v>1a</v>
      </c>
      <c r="AI21" s="227" t="str">
        <f>NOVA!C133</f>
        <v>Read or watch 1 hour of mechanical content</v>
      </c>
      <c r="AJ21" s="227"/>
      <c r="AK21" s="227" t="str">
        <f>IF(NOVA!N133&lt;&gt;"", NOVA!N133, "")</f>
        <v/>
      </c>
    </row>
    <row r="22" spans="1:37" ht="12.75" customHeight="1">
      <c r="A22" s="133" t="str">
        <f>Electives!B26</f>
        <v>Code of the Wolf</v>
      </c>
      <c r="B22" s="50" t="str">
        <f>IF(Electives!N49&gt;0,Electives!N49," ")</f>
        <v xml:space="preserve"> </v>
      </c>
      <c r="D22" s="376" t="str">
        <f>Achievements!E25</f>
        <v>(do 1 or 2 and two of 4-6)</v>
      </c>
      <c r="E22" s="31">
        <f>Achievements!$B26</f>
        <v>1</v>
      </c>
      <c r="F22" s="179" t="str">
        <f>Achievements!$C26</f>
        <v>Discuss your duty to God</v>
      </c>
      <c r="G22" s="32" t="str">
        <f>IF(Achievements!N26&lt;&gt;"","A","")</f>
        <v/>
      </c>
      <c r="I22" s="378" t="str">
        <f>Electives!E26</f>
        <v>(do two of 1, one of 2, one of 3 and one of 4)</v>
      </c>
      <c r="J22" s="178" t="str">
        <f>Electives!B27</f>
        <v>1a</v>
      </c>
      <c r="K22" s="36" t="str">
        <f>Electives!C27</f>
        <v>Make a game requiring math to keep score</v>
      </c>
      <c r="L22" s="31" t="str">
        <f>IF(Electives!N27&lt;&gt;"","E","")</f>
        <v/>
      </c>
      <c r="N22" s="372"/>
      <c r="O22" s="178">
        <f>Electives!B95</f>
        <v>6</v>
      </c>
      <c r="P22" s="36" t="str">
        <f>Electives!C95</f>
        <v>Make a clean room chart</v>
      </c>
      <c r="Q22" s="31" t="str">
        <f>IF(Electives!N95&lt;&gt;"","E","")</f>
        <v/>
      </c>
      <c r="R22" s="230"/>
      <c r="S22" s="226" t="str">
        <f>'Cub Awards'!B25</f>
        <v>i</v>
      </c>
      <c r="T22" s="364" t="str">
        <f>'Cub Awards'!C25</f>
        <v>Participate in outdoor aquatics</v>
      </c>
      <c r="U22" s="364"/>
      <c r="V22" s="226" t="str">
        <f>IF('Cub Awards'!N25&lt;&gt;"", 'Cub Awards'!N25, "")</f>
        <v/>
      </c>
      <c r="W22" s="230"/>
      <c r="X22" s="227" t="str">
        <f>NOVA!B10</f>
        <v>3a</v>
      </c>
      <c r="Y22" s="227" t="str">
        <f>NOVA!C10</f>
        <v>Choose a question to investigate</v>
      </c>
      <c r="Z22" s="227"/>
      <c r="AA22" s="227" t="str">
        <f>IF(NOVA!N10&lt;&gt;"", NOVA!N10, "")</f>
        <v/>
      </c>
      <c r="AB22" s="230"/>
      <c r="AC22" s="227" t="str">
        <f>NOVA!B69</f>
        <v>4d1</v>
      </c>
      <c r="AD22" s="227" t="str">
        <f>NOVA!C69</f>
        <v>Crate diorama of local animal's habitat</v>
      </c>
      <c r="AE22" s="227"/>
      <c r="AF22" s="227" t="str">
        <f>IF(NOVA!N69&lt;&gt;"", NOVA!N69, "")</f>
        <v/>
      </c>
      <c r="AG22" s="230"/>
      <c r="AH22" s="227" t="str">
        <f>NOVA!B134</f>
        <v>1b</v>
      </c>
      <c r="AI22" s="227" t="str">
        <f>NOVA!C134</f>
        <v>List at least two questions or ideas</v>
      </c>
      <c r="AJ22" s="227"/>
      <c r="AK22" s="227" t="str">
        <f>IF(NOVA!N134&lt;&gt;"", NOVA!N134, "")</f>
        <v/>
      </c>
    </row>
    <row r="23" spans="1:37">
      <c r="A23" s="133" t="str">
        <f>Electives!B50</f>
        <v>Collections and Hobbies</v>
      </c>
      <c r="B23" s="31" t="str">
        <f>IF(Electives!N57&gt;0,Electives!N57," ")</f>
        <v/>
      </c>
      <c r="D23" s="377"/>
      <c r="E23" s="31">
        <f>Achievements!$B27</f>
        <v>2</v>
      </c>
      <c r="F23" s="179" t="str">
        <f>Achievements!$C27</f>
        <v>Earn the religious emblem of your faith</v>
      </c>
      <c r="G23" s="32" t="str">
        <f>IF(Achievements!N27&lt;&gt;"","A","")</f>
        <v/>
      </c>
      <c r="I23" s="378"/>
      <c r="J23" s="178" t="str">
        <f>Electives!B28</f>
        <v>1b</v>
      </c>
      <c r="K23" s="36" t="str">
        <f>Electives!C28</f>
        <v>Play of "Go Fish for 10's"</v>
      </c>
      <c r="L23" s="31" t="str">
        <f>IF(Electives!N28&lt;&gt;"","E","")</f>
        <v/>
      </c>
      <c r="O23" s="174" t="str">
        <f>Electives!B97</f>
        <v>Grow Something</v>
      </c>
      <c r="P23" s="29"/>
      <c r="R23" s="230"/>
      <c r="S23" s="226" t="str">
        <f>'Cub Awards'!B26</f>
        <v>j</v>
      </c>
      <c r="T23" s="364" t="str">
        <f>'Cub Awards'!C26</f>
        <v>Participate in outdoor campfire pgm</v>
      </c>
      <c r="U23" s="364"/>
      <c r="V23" s="226" t="str">
        <f>IF('Cub Awards'!N26&lt;&gt;"", 'Cub Awards'!N26, "")</f>
        <v/>
      </c>
      <c r="W23" s="230"/>
      <c r="X23" s="227" t="str">
        <f>NOVA!B11</f>
        <v>3b</v>
      </c>
      <c r="Y23" s="227" t="str">
        <f>NOVA!C11</f>
        <v>Use scientific method to investigate</v>
      </c>
      <c r="Z23" s="227"/>
      <c r="AA23" s="227" t="str">
        <f>IF(NOVA!N11&lt;&gt;"", NOVA!N11, "")</f>
        <v/>
      </c>
      <c r="AB23" s="230"/>
      <c r="AC23" s="227" t="str">
        <f>NOVA!B70</f>
        <v>4d2</v>
      </c>
      <c r="AD23" s="227" t="str">
        <f>NOVA!C70</f>
        <v>Explain what animal must have</v>
      </c>
      <c r="AE23" s="227"/>
      <c r="AF23" s="227" t="str">
        <f>IF(NOVA!N70&lt;&gt;"", NOVA!N70, "")</f>
        <v/>
      </c>
      <c r="AG23" s="230"/>
      <c r="AH23" s="227" t="str">
        <f>NOVA!B135</f>
        <v>1c</v>
      </c>
      <c r="AI23" s="227" t="str">
        <f>NOVA!C135</f>
        <v>Discuss two with your counselor</v>
      </c>
      <c r="AJ23" s="227"/>
      <c r="AK23" s="227" t="str">
        <f>IF(NOVA!N135&lt;&gt;"", NOVA!N135, "")</f>
        <v/>
      </c>
    </row>
    <row r="24" spans="1:37">
      <c r="A24" s="133" t="str">
        <f>Electives!B58</f>
        <v>Cubs Who Care</v>
      </c>
      <c r="B24" s="31" t="str">
        <f>IF(Electives!N73&gt;0,Electives!N73," ")</f>
        <v/>
      </c>
      <c r="D24" s="377"/>
      <c r="E24" s="31">
        <f>Achievements!$B28</f>
        <v>3</v>
      </c>
      <c r="F24" s="179" t="str">
        <f>Achievements!$C28</f>
        <v>Offer a prayer, etc with family/den/pack</v>
      </c>
      <c r="G24" s="32" t="str">
        <f>IF(Achievements!N28&lt;&gt;"","A","")</f>
        <v/>
      </c>
      <c r="I24" s="378"/>
      <c r="J24" s="178" t="str">
        <f>Electives!B29</f>
        <v>1c</v>
      </c>
      <c r="K24" s="36" t="str">
        <f>Electives!C29</f>
        <v>Do 5 activities that use math</v>
      </c>
      <c r="L24" s="31" t="str">
        <f>IF(Electives!N29&lt;&gt;"","E","")</f>
        <v/>
      </c>
      <c r="N24" s="366" t="str">
        <f>Electives!E97</f>
        <v>(do 1-3 and one of 4)</v>
      </c>
      <c r="O24" s="178">
        <f>Electives!B98</f>
        <v>1</v>
      </c>
      <c r="P24" s="36" t="str">
        <f>Electives!C98</f>
        <v>Plant a seed</v>
      </c>
      <c r="Q24" s="31" t="str">
        <f>IF(Electives!N98&lt;&gt;"","E","")</f>
        <v/>
      </c>
      <c r="R24" s="230"/>
      <c r="S24" s="226" t="str">
        <f>'Cub Awards'!B27</f>
        <v>k</v>
      </c>
      <c r="T24" s="364" t="str">
        <f>'Cub Awards'!C27</f>
        <v>Participate in outdoor sporting event</v>
      </c>
      <c r="U24" s="364"/>
      <c r="V24" s="226" t="str">
        <f>IF('Cub Awards'!N27&lt;&gt;"", 'Cub Awards'!N27, "")</f>
        <v/>
      </c>
      <c r="W24" s="230"/>
      <c r="X24" s="227" t="str">
        <f>NOVA!B12</f>
        <v>3c</v>
      </c>
      <c r="Y24" s="227" t="str">
        <f>NOVA!C12</f>
        <v>Discuss findings with counselor</v>
      </c>
      <c r="Z24" s="227"/>
      <c r="AA24" s="227" t="str">
        <f>IF(NOVA!N12&lt;&gt;"", NOVA!N12, "")</f>
        <v/>
      </c>
      <c r="AB24" s="230"/>
      <c r="AC24" s="238" t="str">
        <f>NOVA!B71</f>
        <v>4e1</v>
      </c>
      <c r="AD24" s="227" t="str">
        <f>NOVA!C71</f>
        <v>Make and place a bird feeder</v>
      </c>
      <c r="AE24" s="227"/>
      <c r="AF24" s="227" t="str">
        <f>IF(NOVA!N71&lt;&gt;"", NOVA!N71, "")</f>
        <v/>
      </c>
      <c r="AG24" s="230"/>
      <c r="AH24" s="227">
        <f>NOVA!B136</f>
        <v>2</v>
      </c>
      <c r="AI24" s="227" t="str">
        <f>NOVA!C136</f>
        <v>Complete an elective listed in comment</v>
      </c>
      <c r="AJ24" s="227"/>
      <c r="AK24" s="227" t="str">
        <f>IF(NOVA!N136&lt;&gt;"", NOVA!N136, "")</f>
        <v/>
      </c>
    </row>
    <row r="25" spans="1:37" ht="12.75" customHeight="1">
      <c r="A25" s="133" t="str">
        <f>Electives!B74</f>
        <v>Digging in the Past</v>
      </c>
      <c r="B25" s="31" t="str">
        <f>IF(Electives!N80&gt;0,Electives!N80," ")</f>
        <v/>
      </c>
      <c r="D25" s="377"/>
      <c r="E25" s="31">
        <f>Achievements!$B29</f>
        <v>4</v>
      </c>
      <c r="F25" s="179" t="str">
        <f>Achievements!$C29</f>
        <v>Read a story about religious freedom</v>
      </c>
      <c r="G25" s="32" t="str">
        <f>IF(Achievements!N29&lt;&gt;"","A","")</f>
        <v/>
      </c>
      <c r="I25" s="378"/>
      <c r="J25" s="178" t="str">
        <f>Electives!B30</f>
        <v>1d</v>
      </c>
      <c r="K25" s="36" t="str">
        <f>Electives!C30</f>
        <v>Make a rekenrek with two rows</v>
      </c>
      <c r="L25" s="31" t="str">
        <f>IF(Electives!N30&lt;&gt;"","E","")</f>
        <v/>
      </c>
      <c r="N25" s="371"/>
      <c r="O25" s="178">
        <f>Electives!B99</f>
        <v>2</v>
      </c>
      <c r="P25" s="36" t="str">
        <f>Electives!C99</f>
        <v>Learn about what grows in your area</v>
      </c>
      <c r="Q25" s="31" t="str">
        <f>IF(Electives!N99&lt;&gt;"","E","")</f>
        <v/>
      </c>
      <c r="R25" s="230"/>
      <c r="S25" s="226" t="str">
        <f>'Cub Awards'!B28</f>
        <v>l</v>
      </c>
      <c r="T25" s="364" t="str">
        <f>'Cub Awards'!C28</f>
        <v>Participate in outdoor worship service</v>
      </c>
      <c r="U25" s="364"/>
      <c r="V25" s="226" t="str">
        <f>IF('Cub Awards'!N28&lt;&gt;"", 'Cub Awards'!N28, "")</f>
        <v/>
      </c>
      <c r="W25" s="230"/>
      <c r="X25" s="227">
        <f>NOVA!B13</f>
        <v>4</v>
      </c>
      <c r="Y25" s="227" t="str">
        <f>NOVA!C13</f>
        <v>Visit a place where science is done</v>
      </c>
      <c r="Z25" s="227"/>
      <c r="AA25" s="227" t="str">
        <f>IF(NOVA!N13&lt;&gt;"", NOVA!N13, "")</f>
        <v/>
      </c>
      <c r="AB25" s="230"/>
      <c r="AC25" s="227" t="str">
        <f>NOVA!B72</f>
        <v>4e2</v>
      </c>
      <c r="AD25" s="227" t="str">
        <f>NOVA!C72</f>
        <v>Fill feeder with birdseed</v>
      </c>
      <c r="AE25" s="227"/>
      <c r="AF25" s="227" t="str">
        <f>IF(NOVA!N72&lt;&gt;"", NOVA!N72, "")</f>
        <v/>
      </c>
      <c r="AG25" s="230"/>
      <c r="AH25" s="227" t="str">
        <f>NOVA!B137</f>
        <v>3a1</v>
      </c>
      <c r="AI25" s="227" t="str">
        <f>NOVA!C137</f>
        <v>Make a list of the three kinds of levers</v>
      </c>
      <c r="AJ25" s="227"/>
      <c r="AK25" s="227" t="str">
        <f>IF(NOVA!N137&lt;&gt;"", NOVA!N137, "")</f>
        <v/>
      </c>
    </row>
    <row r="26" spans="1:37" ht="12.75" customHeight="1">
      <c r="A26" s="133" t="str">
        <f>Electives!B81</f>
        <v>Finding Your Way</v>
      </c>
      <c r="B26" s="31" t="str">
        <f>IF(Electives!N88&gt;0,Electives!N88," ")</f>
        <v xml:space="preserve"> </v>
      </c>
      <c r="D26" s="377"/>
      <c r="E26" s="31">
        <f>Achievements!$B30</f>
        <v>5</v>
      </c>
      <c r="F26" s="179" t="str">
        <f>Achievements!$C30</f>
        <v>Learn a song of grace</v>
      </c>
      <c r="G26" s="32" t="str">
        <f>IF(Achievements!N30&lt;&gt;"","A","")</f>
        <v/>
      </c>
      <c r="I26" s="378"/>
      <c r="J26" s="178" t="str">
        <f>Electives!B31</f>
        <v>1e</v>
      </c>
      <c r="K26" s="36" t="str">
        <f>Electives!C31</f>
        <v xml:space="preserve">Make a rain gauge </v>
      </c>
      <c r="L26" s="31" t="str">
        <f>IF(Electives!N31&lt;&gt;"","E","")</f>
        <v/>
      </c>
      <c r="N26" s="371"/>
      <c r="O26" s="178">
        <f>Electives!B100</f>
        <v>3</v>
      </c>
      <c r="P26" s="36" t="str">
        <f>Electives!C100</f>
        <v>Visit a botanical garden</v>
      </c>
      <c r="Q26" s="31" t="str">
        <f>IF(Electives!N100&lt;&gt;"","E","")</f>
        <v/>
      </c>
      <c r="R26" s="231"/>
      <c r="S26" s="226" t="str">
        <f>'Cub Awards'!B29</f>
        <v>m</v>
      </c>
      <c r="T26" s="364" t="str">
        <f>'Cub Awards'!C29</f>
        <v>Explore park</v>
      </c>
      <c r="U26" s="364"/>
      <c r="V26" s="226" t="str">
        <f>IF('Cub Awards'!N29&lt;&gt;"", 'Cub Awards'!N29, "")</f>
        <v/>
      </c>
      <c r="W26" s="231"/>
      <c r="X26" s="227" t="str">
        <f>NOVA!B14</f>
        <v>4a</v>
      </c>
      <c r="Y26" s="227" t="str">
        <f>NOVA!C14</f>
        <v>Talk to someone in charge about science</v>
      </c>
      <c r="Z26" s="227"/>
      <c r="AA26" s="227" t="str">
        <f>IF(NOVA!N14&lt;&gt;"", NOVA!N14, "")</f>
        <v/>
      </c>
      <c r="AB26" s="231"/>
      <c r="AC26" s="227" t="str">
        <f>NOVA!B73</f>
        <v>4e3</v>
      </c>
      <c r="AD26" s="227" t="str">
        <f>NOVA!C73</f>
        <v>Provide a water source</v>
      </c>
      <c r="AE26" s="227"/>
      <c r="AF26" s="227" t="str">
        <f>IF(NOVA!N73&lt;&gt;"", NOVA!N73, "")</f>
        <v/>
      </c>
      <c r="AG26" s="231"/>
      <c r="AH26" s="227" t="str">
        <f>NOVA!B138</f>
        <v>3a2</v>
      </c>
      <c r="AI26" s="227" t="str">
        <f>NOVA!C138</f>
        <v>Show how each lever work</v>
      </c>
      <c r="AJ26" s="227"/>
      <c r="AK26" s="227" t="str">
        <f>IF(NOVA!N138&lt;&gt;"", NOVA!N138, "")</f>
        <v/>
      </c>
    </row>
    <row r="27" spans="1:37" ht="13.2" customHeight="1">
      <c r="A27" s="133" t="str">
        <f>Electives!B89</f>
        <v>Germs Alive!</v>
      </c>
      <c r="B27" s="31" t="str">
        <f>IF(Electives!N96&gt;0,Electives!N96," ")</f>
        <v xml:space="preserve"> </v>
      </c>
      <c r="D27" s="377"/>
      <c r="E27" s="31">
        <f>Achievements!$B31</f>
        <v>6</v>
      </c>
      <c r="F27" s="179" t="str">
        <f>Achievements!$C31</f>
        <v>Visit a religious monument</v>
      </c>
      <c r="G27" s="32" t="str">
        <f>IF(Achievements!N31&lt;&gt;"","A","")</f>
        <v/>
      </c>
      <c r="I27" s="378"/>
      <c r="J27" s="178" t="str">
        <f>Electives!B33</f>
        <v>2a</v>
      </c>
      <c r="K27" s="36" t="str">
        <f>Electives!C33</f>
        <v>Identify 3 shapes in nature</v>
      </c>
      <c r="L27" s="31" t="str">
        <f>IF(Electives!N33&lt;&gt;"","E","")</f>
        <v/>
      </c>
      <c r="N27" s="371"/>
      <c r="O27" s="178" t="str">
        <f>Electives!B101</f>
        <v>4a</v>
      </c>
      <c r="P27" s="36" t="str">
        <f>Electives!C101</f>
        <v>Make a terrarium</v>
      </c>
      <c r="Q27" s="31" t="str">
        <f>IF(Electives!N101&lt;&gt;"","E","")</f>
        <v/>
      </c>
      <c r="R27" s="228"/>
      <c r="S27" s="226" t="str">
        <f>'Cub Awards'!B30</f>
        <v>n</v>
      </c>
      <c r="T27" s="364" t="str">
        <f>'Cub Awards'!C30</f>
        <v>Invent and play outside game</v>
      </c>
      <c r="U27" s="364"/>
      <c r="V27" s="226" t="str">
        <f>IF('Cub Awards'!N30&lt;&gt;"", 'Cub Awards'!N30, "")</f>
        <v/>
      </c>
      <c r="W27" s="228"/>
      <c r="X27" s="227" t="str">
        <f>NOVA!B15</f>
        <v>4b</v>
      </c>
      <c r="Y27" s="227" t="str">
        <f>NOVA!C15</f>
        <v>Discuss science done/used/explained</v>
      </c>
      <c r="Z27" s="227"/>
      <c r="AA27" s="227" t="str">
        <f>IF(NOVA!N15&lt;&gt;"", NOVA!N15, "")</f>
        <v/>
      </c>
      <c r="AB27" s="228"/>
      <c r="AC27" s="227" t="str">
        <f>NOVA!B74</f>
        <v>4e4</v>
      </c>
      <c r="AD27" s="227" t="str">
        <f>NOVA!C74</f>
        <v>Watch and record feeder for 2 weeks</v>
      </c>
      <c r="AE27" s="227"/>
      <c r="AF27" s="227" t="str">
        <f>IF(NOVA!N74&lt;&gt;"", NOVA!N74, "")</f>
        <v/>
      </c>
      <c r="AG27" s="228"/>
      <c r="AH27" s="227" t="str">
        <f>NOVA!B139</f>
        <v>3a3</v>
      </c>
      <c r="AI27" s="227" t="str">
        <f>NOVA!C139</f>
        <v>Show how the lever moves something</v>
      </c>
      <c r="AJ27" s="227"/>
      <c r="AK27" s="227" t="str">
        <f>IF(NOVA!N139&lt;&gt;"", NOVA!N139, "")</f>
        <v/>
      </c>
    </row>
    <row r="28" spans="1:37" ht="13.2" customHeight="1">
      <c r="A28" s="133" t="str">
        <f>Electives!B97</f>
        <v>Grow Something</v>
      </c>
      <c r="B28" s="31" t="str">
        <f>IF(Electives!N104&gt;0,Electives!N104," ")</f>
        <v/>
      </c>
      <c r="D28" s="180" t="str">
        <f>Achievements!$B33</f>
        <v>Howling at the Moon</v>
      </c>
      <c r="E28" s="180"/>
      <c r="F28" s="180"/>
      <c r="G28" s="180"/>
      <c r="I28" s="378"/>
      <c r="J28" s="178" t="str">
        <f>Electives!B34</f>
        <v>2b</v>
      </c>
      <c r="K28" s="36" t="str">
        <f>Electives!C34</f>
        <v>Identify 2 shapes in bridges</v>
      </c>
      <c r="L28" s="31" t="str">
        <f>IF(Electives!N34&lt;&gt;"","E","")</f>
        <v/>
      </c>
      <c r="N28" s="371"/>
      <c r="O28" s="178" t="str">
        <f>Electives!B102</f>
        <v>4b</v>
      </c>
      <c r="P28" s="36" t="str">
        <f>Electives!C102</f>
        <v>Grow a garden with a seed tray</v>
      </c>
      <c r="Q28" s="31" t="str">
        <f>IF(Electives!N102&lt;&gt;"","E","")</f>
        <v/>
      </c>
      <c r="R28" s="230"/>
      <c r="S28" s="229"/>
      <c r="T28" s="324" t="str">
        <f>'Cub Awards'!C32</f>
        <v>World Conservation Award</v>
      </c>
      <c r="U28" s="324"/>
      <c r="V28" s="229"/>
      <c r="W28" s="230"/>
      <c r="X28" s="227">
        <f>NOVA!B16</f>
        <v>5</v>
      </c>
      <c r="Y28" s="227" t="str">
        <f>NOVA!C16</f>
        <v>Discuss how science affects daily life</v>
      </c>
      <c r="Z28" s="227"/>
      <c r="AA28" s="227" t="str">
        <f>IF(NOVA!N16&lt;&gt;"", NOVA!N16, "")</f>
        <v/>
      </c>
      <c r="AB28" s="230"/>
      <c r="AC28" s="227" t="str">
        <f>NOVA!B75</f>
        <v>4e5</v>
      </c>
      <c r="AD28" s="227" t="str">
        <f>NOVA!C75</f>
        <v>Identify visitors</v>
      </c>
      <c r="AE28" s="227"/>
      <c r="AF28" s="227" t="str">
        <f>IF(NOVA!N75&lt;&gt;"", NOVA!N75, "")</f>
        <v/>
      </c>
      <c r="AG28" s="230"/>
      <c r="AH28" s="227" t="str">
        <f>NOVA!B140</f>
        <v>3a4</v>
      </c>
      <c r="AI28" s="227" t="str">
        <f>NOVA!C140</f>
        <v>Show the class of each lever</v>
      </c>
      <c r="AJ28" s="227"/>
      <c r="AK28" s="227" t="str">
        <f>IF(NOVA!N140&lt;&gt;"", NOVA!N140, "")</f>
        <v/>
      </c>
    </row>
    <row r="29" spans="1:37" ht="12.75" customHeight="1">
      <c r="A29" s="133" t="str">
        <f>Electives!B105</f>
        <v>Hometown Heroes</v>
      </c>
      <c r="B29" s="31" t="str">
        <f>IF(Electives!N112&gt;0,Electives!N112," ")</f>
        <v/>
      </c>
      <c r="D29" s="373" t="str">
        <f>Achievements!E33</f>
        <v>(do all)</v>
      </c>
      <c r="E29" s="32">
        <f>Achievements!$B34</f>
        <v>1</v>
      </c>
      <c r="F29" s="33" t="str">
        <f>Achievements!$C34</f>
        <v>Communicate in two ways</v>
      </c>
      <c r="G29" s="32" t="str">
        <f>IF(Achievements!N34&lt;&gt;"","A","")</f>
        <v/>
      </c>
      <c r="I29" s="378"/>
      <c r="J29" s="178" t="str">
        <f>Electives!B35</f>
        <v>2c</v>
      </c>
      <c r="K29" s="36" t="str">
        <f>Electives!C35</f>
        <v>Choose a shape and record where you see it</v>
      </c>
      <c r="L29" s="31" t="str">
        <f>IF(Electives!N35&lt;&gt;"","E","")</f>
        <v/>
      </c>
      <c r="N29" s="372"/>
      <c r="O29" s="178" t="str">
        <f>Electives!B103</f>
        <v>4c</v>
      </c>
      <c r="P29" s="36" t="str">
        <f>Electives!C103</f>
        <v>Grow a sweep potato in water</v>
      </c>
      <c r="Q29" s="31" t="str">
        <f>IF(Electives!N103&lt;&gt;"","E","")</f>
        <v/>
      </c>
      <c r="R29" s="224"/>
      <c r="S29" s="226">
        <f>'Cub Awards'!B33</f>
        <v>1</v>
      </c>
      <c r="T29" s="364" t="str">
        <f>'Cub Awards'!C33</f>
        <v>Complete Paws on the Path</v>
      </c>
      <c r="U29" s="364"/>
      <c r="V29" s="226" t="str">
        <f>IF('Cub Awards'!N33&lt;&gt;"", 'Cub Awards'!N33,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IF(NOVA!N76&lt;&gt;"", NOVA!N76, "")</f>
        <v/>
      </c>
      <c r="AG29" s="224"/>
      <c r="AH29" s="227" t="str">
        <f>NOVA!B141</f>
        <v>3a5</v>
      </c>
      <c r="AI29" s="227" t="str">
        <f>NOVA!C141</f>
        <v>Show why we use levers</v>
      </c>
      <c r="AJ29" s="227"/>
      <c r="AK29" s="227" t="str">
        <f>IF(NOVA!N141&lt;&gt;"", NOVA!N141, "")</f>
        <v/>
      </c>
    </row>
    <row r="30" spans="1:37" ht="12.75" customHeight="1">
      <c r="A30" s="133" t="str">
        <f>Electives!B113</f>
        <v>Motor Away</v>
      </c>
      <c r="B30" s="31" t="str">
        <f>IF(Electives!N118&gt;0,Electives!N118," ")</f>
        <v xml:space="preserve"> </v>
      </c>
      <c r="D30" s="374"/>
      <c r="E30" s="31">
        <f>Achievements!$B35</f>
        <v>2</v>
      </c>
      <c r="F30" s="179" t="str">
        <f>Achievements!$C35</f>
        <v>Create an original skit</v>
      </c>
      <c r="G30" s="32" t="str">
        <f>IF(Achievements!N35&lt;&gt;"","A","")</f>
        <v/>
      </c>
      <c r="I30" s="378"/>
      <c r="J30" s="178" t="str">
        <f>Electives!B37</f>
        <v>3a</v>
      </c>
      <c r="K30" s="36" t="str">
        <f>Electives!C37</f>
        <v>Count the number of colors in a package</v>
      </c>
      <c r="L30" s="31" t="str">
        <f>IF(Electives!N37&lt;&gt;"","E","")</f>
        <v/>
      </c>
      <c r="O30" s="174" t="str">
        <f>Electives!B105</f>
        <v>Hometown Heroes</v>
      </c>
      <c r="P30" s="29"/>
      <c r="R30" s="224"/>
      <c r="S30" s="226">
        <f>'Cub Awards'!B34</f>
        <v>2</v>
      </c>
      <c r="T30" s="364" t="str">
        <f>'Cub Awards'!C34</f>
        <v>Complete Grow Something</v>
      </c>
      <c r="U30" s="364"/>
      <c r="V30" s="226" t="str">
        <f>IF('Cub Awards'!N34&lt;&gt;"", 'Cub Awards'!N34, "")</f>
        <v/>
      </c>
      <c r="W30" s="224"/>
      <c r="X30" s="227" t="str">
        <f>NOVA!B19</f>
        <v>1a</v>
      </c>
      <c r="Y30" s="227" t="str">
        <f>NOVA!C19</f>
        <v>Read or watch 1 hour of Earth science content</v>
      </c>
      <c r="Z30" s="227"/>
      <c r="AA30" s="227" t="str">
        <f>IF(NOVA!N19&lt;&gt;"", NOVA!N19, "")</f>
        <v/>
      </c>
      <c r="AB30" s="224"/>
      <c r="AC30" s="227" t="str">
        <f>NOVA!B77</f>
        <v>4f</v>
      </c>
      <c r="AD30" s="227" t="str">
        <f>NOVA!C77</f>
        <v>Earn Outdoor Ethics or Conservation awards</v>
      </c>
      <c r="AE30" s="227"/>
      <c r="AF30" s="227" t="str">
        <f>IF(NOVA!N77&lt;&gt;"", NOVA!N77, "")</f>
        <v/>
      </c>
      <c r="AG30" s="224"/>
      <c r="AH30" s="227" t="str">
        <f>NOVA!B142</f>
        <v>3b</v>
      </c>
      <c r="AI30" s="227" t="str">
        <f>NOVA!C142</f>
        <v>Design ONE of the following</v>
      </c>
      <c r="AJ30" s="227"/>
      <c r="AK30" s="227" t="str">
        <f>IF(NOVA!N142&lt;&gt;"", NOVA!N142, "")</f>
        <v/>
      </c>
    </row>
    <row r="31" spans="1:37">
      <c r="A31" s="133" t="str">
        <f>Electives!B119</f>
        <v>Paws of Skill</v>
      </c>
      <c r="B31" s="31" t="str">
        <f>IF(Electives!N127&gt;0,Electives!N127," ")</f>
        <v xml:space="preserve"> </v>
      </c>
      <c r="D31" s="374"/>
      <c r="E31" s="31">
        <f>Achievements!$B36</f>
        <v>3</v>
      </c>
      <c r="F31" s="179" t="str">
        <f>Achievements!$C36</f>
        <v>Present a campfire program</v>
      </c>
      <c r="G31" s="32" t="str">
        <f>IF(Achievements!N36&lt;&gt;"","A","")</f>
        <v/>
      </c>
      <c r="I31" s="378"/>
      <c r="J31" s="178" t="str">
        <f>Electives!B38</f>
        <v>3ai</v>
      </c>
      <c r="K31" s="36" t="str">
        <f>Electives!C38</f>
        <v>Draw graph of the number of colors</v>
      </c>
      <c r="L31" s="31" t="str">
        <f>IF(Electives!N38&lt;&gt;"","E","")</f>
        <v/>
      </c>
      <c r="N31" s="366" t="str">
        <f>Electives!E105</f>
        <v>(do 1-3 and one of 4)</v>
      </c>
      <c r="O31" s="178">
        <f>Electives!B106</f>
        <v>1</v>
      </c>
      <c r="P31" s="36" t="str">
        <f>Electives!C106</f>
        <v>Talk about being a hero</v>
      </c>
      <c r="Q31" s="31" t="str">
        <f>IF(Electives!N106&lt;&gt;"","E","")</f>
        <v/>
      </c>
      <c r="R31" s="230"/>
      <c r="S31" s="226">
        <f>'Cub Awards'!B35</f>
        <v>3</v>
      </c>
      <c r="T31" s="364" t="str">
        <f>'Cub Awards'!C35</f>
        <v>Complete Spirit of the Water 1 &amp; 2</v>
      </c>
      <c r="U31" s="364"/>
      <c r="V31" s="226" t="str">
        <f>IF('Cub Awards'!N35&lt;&gt;"", 'Cub Awards'!N35, "")</f>
        <v/>
      </c>
      <c r="W31" s="230"/>
      <c r="X31" s="227" t="str">
        <f>NOVA!B20</f>
        <v>1b</v>
      </c>
      <c r="Y31" s="227" t="str">
        <f>NOVA!C20</f>
        <v>List at least two questions or ideas</v>
      </c>
      <c r="Z31" s="227"/>
      <c r="AA31" s="227" t="str">
        <f>IF(NOVA!N20&lt;&gt;"", NOVA!N20, "")</f>
        <v/>
      </c>
      <c r="AB31" s="230"/>
      <c r="AC31" s="227">
        <f>NOVA!B78</f>
        <v>5</v>
      </c>
      <c r="AD31" s="227" t="str">
        <f>NOVA!C78</f>
        <v>Visit a place to observe wildlife</v>
      </c>
      <c r="AE31" s="227"/>
      <c r="AF31" s="227" t="str">
        <f>IF(NOVA!N78&lt;&gt;"", NOVA!N78, "")</f>
        <v/>
      </c>
      <c r="AG31" s="230"/>
      <c r="AH31" s="227" t="str">
        <f>NOVA!B143</f>
        <v>3b1</v>
      </c>
      <c r="AI31" s="227" t="str">
        <f>NOVA!C143</f>
        <v>A playground fixture using a lever</v>
      </c>
      <c r="AJ31" s="227"/>
      <c r="AK31" s="227" t="str">
        <f>IF(NOVA!N143&lt;&gt;"", NOVA!N143, "")</f>
        <v/>
      </c>
    </row>
    <row r="32" spans="1:37">
      <c r="A32" s="134" t="str">
        <f>Electives!B128</f>
        <v>Spirit of the Water</v>
      </c>
      <c r="B32" s="31" t="str">
        <f>IF(Electives!N134&gt;0,Electives!N134," ")</f>
        <v xml:space="preserve"> </v>
      </c>
      <c r="D32" s="375"/>
      <c r="E32" s="31">
        <f>Achievements!$B37</f>
        <v>4</v>
      </c>
      <c r="F32" s="179" t="str">
        <f>Achievements!$C37</f>
        <v>Perform your campfire program</v>
      </c>
      <c r="G32" s="32" t="str">
        <f>IF(Achievements!N37&lt;&gt;"","A","")</f>
        <v/>
      </c>
      <c r="I32" s="378"/>
      <c r="J32" s="178" t="str">
        <f>Electives!B39</f>
        <v>3aii</v>
      </c>
      <c r="K32" s="36" t="str">
        <f>Electives!C39</f>
        <v>Determine most common color</v>
      </c>
      <c r="L32" s="31" t="str">
        <f>IF(Electives!N39&lt;&gt;"","E","")</f>
        <v/>
      </c>
      <c r="N32" s="371"/>
      <c r="O32" s="178">
        <f>Electives!B107</f>
        <v>2</v>
      </c>
      <c r="P32" s="36" t="str">
        <f>Electives!C107</f>
        <v>Visit an agency where you find heroes</v>
      </c>
      <c r="Q32" s="31" t="str">
        <f>IF(Electives!N107&lt;&gt;"","E","")</f>
        <v/>
      </c>
      <c r="R32" s="230"/>
      <c r="S32" s="226">
        <f>'Cub Awards'!B36</f>
        <v>4</v>
      </c>
      <c r="T32" s="364" t="str">
        <f>'Cub Awards'!C36</f>
        <v>Participate in conservation project</v>
      </c>
      <c r="U32" s="364"/>
      <c r="V32" s="226" t="str">
        <f>IF('Cub Awards'!N36&lt;&gt;"", 'Cub Awards'!N36, "")</f>
        <v/>
      </c>
      <c r="W32" s="230"/>
      <c r="X32" s="227" t="str">
        <f>NOVA!B21</f>
        <v>1c</v>
      </c>
      <c r="Y32" s="227" t="str">
        <f>NOVA!C21</f>
        <v>Discuss two with your counselor</v>
      </c>
      <c r="Z32" s="227"/>
      <c r="AA32" s="227" t="str">
        <f>IF(NOVA!N21&lt;&gt;"", NOVA!N21, "")</f>
        <v/>
      </c>
      <c r="AB32" s="230"/>
      <c r="AC32" s="227" t="str">
        <f>NOVA!B79</f>
        <v>5a1</v>
      </c>
      <c r="AD32" s="227" t="str">
        <f>NOVA!C79</f>
        <v>Talk about different species living there</v>
      </c>
      <c r="AE32" s="227"/>
      <c r="AF32" s="227" t="str">
        <f>IF(NOVA!N79&lt;&gt;"", NOVA!N79, "")</f>
        <v/>
      </c>
      <c r="AG32" s="230"/>
      <c r="AH32" s="227" t="str">
        <f>NOVA!B144</f>
        <v>3b2</v>
      </c>
      <c r="AI32" s="227" t="str">
        <f>NOVA!C144</f>
        <v>A game / sport using a lever</v>
      </c>
      <c r="AJ32" s="227"/>
      <c r="AK32" s="227" t="str">
        <f>IF(NOVA!N144&lt;&gt;"", NOVA!N144, "")</f>
        <v/>
      </c>
    </row>
    <row r="33" spans="1:37" ht="13.2" customHeight="1">
      <c r="D33" s="28" t="str">
        <f>Achievements!$B39</f>
        <v>Paws on the Path</v>
      </c>
      <c r="E33" s="28"/>
      <c r="F33" s="28"/>
      <c r="G33" s="28"/>
      <c r="I33" s="378"/>
      <c r="J33" s="178" t="str">
        <f>Electives!B40</f>
        <v>3aiii</v>
      </c>
      <c r="K33" s="36" t="str">
        <f>Electives!C40</f>
        <v>Compare your results</v>
      </c>
      <c r="L33" s="31" t="str">
        <f>IF(Electives!N40&lt;&gt;"","E","")</f>
        <v/>
      </c>
      <c r="N33" s="371"/>
      <c r="O33" s="178">
        <f>Electives!B108</f>
        <v>3</v>
      </c>
      <c r="P33" s="36" t="str">
        <f>Electives!C108</f>
        <v>Interview a hero</v>
      </c>
      <c r="Q33" s="31" t="str">
        <f>IF(Electives!N108&lt;&gt;"","E","")</f>
        <v/>
      </c>
      <c r="R33" s="230"/>
      <c r="W33" s="230"/>
      <c r="X33" s="227">
        <f>NOVA!B22</f>
        <v>2</v>
      </c>
      <c r="Y33" s="227" t="str">
        <f>NOVA!C22</f>
        <v>Complete an elective listed in comment</v>
      </c>
      <c r="Z33" s="227"/>
      <c r="AA33" s="227" t="str">
        <f>IF(NOVA!N22&lt;&gt;"", NOVA!N22, "")</f>
        <v/>
      </c>
      <c r="AB33" s="230"/>
      <c r="AC33" s="227" t="str">
        <f>NOVA!B80</f>
        <v>5a2</v>
      </c>
      <c r="AD33" s="227" t="str">
        <f>NOVA!C80</f>
        <v>Ask expert about what they studied</v>
      </c>
      <c r="AE33" s="227"/>
      <c r="AF33" s="227" t="str">
        <f>IF(NOVA!N80&lt;&gt;"", NOVA!N80, "")</f>
        <v/>
      </c>
      <c r="AG33" s="230"/>
      <c r="AH33" s="227" t="str">
        <f>NOVA!B145</f>
        <v>3b3</v>
      </c>
      <c r="AI33" s="227" t="str">
        <f>NOVA!C145</f>
        <v>An invention using a lever</v>
      </c>
      <c r="AJ33" s="227"/>
      <c r="AK33" s="227" t="str">
        <f>IF(NOVA!N145&lt;&gt;"", NOVA!N145, "")</f>
        <v/>
      </c>
    </row>
    <row r="34" spans="1:37" ht="12.75" customHeight="1">
      <c r="D34" s="373" t="str">
        <f>Achievements!E39</f>
        <v>(do 1-5)</v>
      </c>
      <c r="E34" s="31">
        <f>Achievements!$B40</f>
        <v>1</v>
      </c>
      <c r="F34" s="179" t="str">
        <f>Achievements!$C40</f>
        <v>Prepare for a hike</v>
      </c>
      <c r="G34" s="31" t="str">
        <f>IF(Achievements!N40&lt;&gt;"","A","")</f>
        <v/>
      </c>
      <c r="I34" s="378"/>
      <c r="J34" s="178" t="str">
        <f>Electives!B41</f>
        <v>3aiv</v>
      </c>
      <c r="K34" s="36" t="str">
        <f>Electives!C41</f>
        <v>Predict the colors in a different package</v>
      </c>
      <c r="L34" s="31" t="str">
        <f>IF(Electives!N41&lt;&gt;"","E","")</f>
        <v/>
      </c>
      <c r="N34" s="371"/>
      <c r="O34" s="178" t="str">
        <f>Electives!B109</f>
        <v>4a</v>
      </c>
      <c r="P34" s="36" t="str">
        <f>Electives!C109</f>
        <v>Honor a serviceperson with a care package</v>
      </c>
      <c r="Q34" s="31" t="str">
        <f>IF(Electives!N109&lt;&gt;"","E","")</f>
        <v/>
      </c>
      <c r="R34" s="224"/>
      <c r="W34" s="224"/>
      <c r="X34" s="227">
        <f>NOVA!B23</f>
        <v>3</v>
      </c>
      <c r="Y34" s="227" t="str">
        <f>NOVA!C23</f>
        <v>Investigate All of A, B, C, OR D</v>
      </c>
      <c r="Z34" s="227"/>
      <c r="AA34" s="227" t="str">
        <f>IF(NOVA!N23&lt;&gt;"", NOVA!N23, "")</f>
        <v/>
      </c>
      <c r="AB34" s="224"/>
      <c r="AC34" s="227" t="str">
        <f>NOVA!B81</f>
        <v>5b</v>
      </c>
      <c r="AD34" s="227" t="str">
        <f>NOVA!C81</f>
        <v>Discuss with counselor your visit</v>
      </c>
      <c r="AE34" s="227"/>
      <c r="AF34" s="227" t="str">
        <f>IF(NOVA!N81&lt;&gt;"", NOVA!N81, "")</f>
        <v/>
      </c>
      <c r="AG34" s="224"/>
      <c r="AH34" s="227" t="str">
        <f>NOVA!B146</f>
        <v>3c</v>
      </c>
      <c r="AI34" s="227" t="str">
        <f>NOVA!C146</f>
        <v>Discuss findings with counselor</v>
      </c>
      <c r="AJ34" s="227"/>
      <c r="AK34" s="227" t="str">
        <f>IF(NOVA!N146&lt;&gt;"", NOVA!N146, "")</f>
        <v/>
      </c>
    </row>
    <row r="35" spans="1:37" ht="13.2" customHeight="1">
      <c r="A35" s="105" t="s">
        <v>103</v>
      </c>
      <c r="B35" s="106"/>
      <c r="D35" s="374"/>
      <c r="E35" s="31">
        <f>Achievements!$B41</f>
        <v>2</v>
      </c>
      <c r="F35" s="179" t="str">
        <f>Achievements!$C41</f>
        <v>Tell what the buddy system is</v>
      </c>
      <c r="G35" s="31" t="str">
        <f>IF(Achievements!N41&lt;&gt;"","A","")</f>
        <v/>
      </c>
      <c r="I35" s="378"/>
      <c r="J35" s="178" t="str">
        <f>Electives!B42</f>
        <v>3av</v>
      </c>
      <c r="K35" s="36" t="str">
        <f>Electives!C42</f>
        <v>Decide if your prediction was close</v>
      </c>
      <c r="L35" s="31" t="str">
        <f>IF(Electives!N42&lt;&gt;"","E","")</f>
        <v/>
      </c>
      <c r="N35" s="371"/>
      <c r="O35" s="178" t="str">
        <f>Electives!B110</f>
        <v>4b</v>
      </c>
      <c r="P35" s="36" t="str">
        <f>Electives!C110</f>
        <v>Find out about service animals</v>
      </c>
      <c r="Q35" s="31" t="str">
        <f>IF(Electives!N110&lt;&gt;"","E","")</f>
        <v/>
      </c>
      <c r="R35" s="224"/>
      <c r="W35" s="224"/>
      <c r="X35" s="227" t="str">
        <f>NOVA!B24</f>
        <v>3a1</v>
      </c>
      <c r="Y35" s="227" t="str">
        <f>NOVA!C24</f>
        <v>How are volcanoes are formed</v>
      </c>
      <c r="Z35" s="227"/>
      <c r="AA35" s="227" t="str">
        <f>IF(NOVA!N24&lt;&gt;"", NOVA!N24, "")</f>
        <v/>
      </c>
      <c r="AB35" s="224"/>
      <c r="AC35" s="227" t="str">
        <f>NOVA!B82</f>
        <v>6a</v>
      </c>
      <c r="AD35" s="227" t="str">
        <f>NOVA!C82</f>
        <v>Discuss why wildlife is important</v>
      </c>
      <c r="AE35" s="227"/>
      <c r="AF35" s="227" t="str">
        <f>IF(NOVA!N82&lt;&gt;"", NOVA!N82, "")</f>
        <v/>
      </c>
      <c r="AG35" s="224"/>
      <c r="AH35" s="227" t="str">
        <f>NOVA!B147</f>
        <v>4a</v>
      </c>
      <c r="AI35" s="227" t="str">
        <f>NOVA!C147</f>
        <v>Visit a place that uses levers</v>
      </c>
      <c r="AJ35" s="227"/>
      <c r="AK35" s="227" t="str">
        <f>IF(NOVA!N147&lt;&gt;"", NOVA!N147, "")</f>
        <v/>
      </c>
    </row>
    <row r="36" spans="1:37" ht="12.75" customHeight="1">
      <c r="A36" s="107" t="s">
        <v>104</v>
      </c>
      <c r="B36" s="23"/>
      <c r="D36" s="374"/>
      <c r="E36" s="31">
        <f>Achievements!$B42</f>
        <v>3</v>
      </c>
      <c r="F36" s="179" t="str">
        <f>Achievements!$C42</f>
        <v>Chose appropriate clothing for a hike</v>
      </c>
      <c r="G36" s="31" t="str">
        <f>IF(Achievements!N42&lt;&gt;"","A","")</f>
        <v/>
      </c>
      <c r="I36" s="378"/>
      <c r="J36" s="178" t="str">
        <f>Electives!B43</f>
        <v>3b</v>
      </c>
      <c r="K36" s="36" t="str">
        <f>Electives!C43</f>
        <v>Measure peoples height and count steps</v>
      </c>
      <c r="L36" s="31" t="str">
        <f>IF(Electives!N43&lt;&gt;"","E","")</f>
        <v/>
      </c>
      <c r="N36" s="372"/>
      <c r="O36" s="178" t="str">
        <f>Electives!B111</f>
        <v>4c</v>
      </c>
      <c r="P36" s="36" t="str">
        <f>Electives!C111</f>
        <v>Participate in an event that celebrates heroes</v>
      </c>
      <c r="Q36" s="31" t="str">
        <f>IF(Electives!N111&lt;&gt;"","E","")</f>
        <v/>
      </c>
      <c r="R36" s="230"/>
      <c r="S36" s="365" t="s">
        <v>669</v>
      </c>
      <c r="T36" s="365"/>
      <c r="U36" s="365"/>
      <c r="V36" s="365"/>
      <c r="W36" s="230"/>
      <c r="X36" s="227" t="str">
        <f>NOVA!B25</f>
        <v>3a2</v>
      </c>
      <c r="Y36" s="227" t="str">
        <f>NOVA!C25</f>
        <v>Difference between lava and magma</v>
      </c>
      <c r="Z36" s="227"/>
      <c r="AA36" s="227" t="str">
        <f>IF(NOVA!N25&lt;&gt;"", NOVA!N25, "")</f>
        <v/>
      </c>
      <c r="AB36" s="230"/>
      <c r="AC36" s="227" t="str">
        <f>NOVA!B83</f>
        <v>6b</v>
      </c>
      <c r="AD36" s="227" t="str">
        <f>NOVA!C83</f>
        <v>Discuss why biodiversity is important</v>
      </c>
      <c r="AE36" s="227"/>
      <c r="AF36" s="227" t="str">
        <f>IF(NOVA!N83&lt;&gt;"", NOVA!N83, "")</f>
        <v/>
      </c>
      <c r="AG36" s="230"/>
      <c r="AH36" s="227" t="str">
        <f>NOVA!B148</f>
        <v>4b</v>
      </c>
      <c r="AI36" s="227" t="str">
        <f>NOVA!C148</f>
        <v>Discuss the equipment using levers</v>
      </c>
      <c r="AJ36" s="227"/>
      <c r="AK36" s="227" t="str">
        <f>IF(NOVA!N148&lt;&gt;"", NOVA!N148, "")</f>
        <v/>
      </c>
    </row>
    <row r="37" spans="1:37" ht="12.75" customHeight="1">
      <c r="A37" s="107" t="s">
        <v>114</v>
      </c>
      <c r="B37" s="23"/>
      <c r="D37" s="374"/>
      <c r="E37" s="31">
        <f>Achievements!$B43</f>
        <v>4</v>
      </c>
      <c r="F37" s="179" t="str">
        <f>Achievements!$C43</f>
        <v>Discuss how you show respect for wildlife</v>
      </c>
      <c r="G37" s="31" t="str">
        <f>IF(Achievements!N43&lt;&gt;"","A","")</f>
        <v/>
      </c>
      <c r="I37" s="378"/>
      <c r="J37" s="178" t="str">
        <f>Electives!B44</f>
        <v>3c</v>
      </c>
      <c r="K37" s="36" t="str">
        <f>Electives!C44</f>
        <v>Graph number of shots to make 5 baskets</v>
      </c>
      <c r="L37" s="31" t="str">
        <f>IF(Electives!N44&lt;&gt;"","E","")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IF(NOVA!N26&lt;&gt;"", NOVA!N26, "")</f>
        <v/>
      </c>
      <c r="AB37" s="230"/>
      <c r="AC37" s="227" t="str">
        <f>NOVA!B84</f>
        <v>6c</v>
      </c>
      <c r="AD37" s="227" t="str">
        <f>NOVA!C84</f>
        <v>Discuss problems with invasive species</v>
      </c>
      <c r="AE37" s="227"/>
      <c r="AF37" s="227" t="str">
        <f>IF(NOVA!N84&lt;&gt;"", NOVA!N84, "")</f>
        <v/>
      </c>
      <c r="AG37" s="230"/>
      <c r="AH37" s="227">
        <f>NOVA!B149</f>
        <v>5</v>
      </c>
      <c r="AI37" s="227" t="str">
        <f>NOVA!C149</f>
        <v>Discuss how simple machines affect life</v>
      </c>
      <c r="AJ37" s="227"/>
      <c r="AK37" s="227" t="str">
        <f>IF(NOVA!N149&lt;&gt;"", NOVA!N149, "")</f>
        <v/>
      </c>
    </row>
    <row r="38" spans="1:37">
      <c r="A38" s="107" t="s">
        <v>105</v>
      </c>
      <c r="B38" s="23"/>
      <c r="D38" s="374"/>
      <c r="E38" s="31">
        <f>Achievements!$B44</f>
        <v>5</v>
      </c>
      <c r="F38" s="179" t="str">
        <f>Achievements!$C44</f>
        <v>Go on a 1 mile hike</v>
      </c>
      <c r="G38" s="31" t="str">
        <f>IF(Achievements!N44&lt;&gt;"","A","")</f>
        <v/>
      </c>
      <c r="I38" s="378"/>
      <c r="J38" s="178" t="str">
        <f>Electives!B46</f>
        <v>4a</v>
      </c>
      <c r="K38" s="36" t="str">
        <f>Electives!C46</f>
        <v>Use a secret code</v>
      </c>
      <c r="L38" s="31" t="str">
        <f>IF(Electives!N46&lt;&gt;"","E","")</f>
        <v/>
      </c>
      <c r="N38" s="366" t="str">
        <f>Electives!E113</f>
        <v>(do all)</v>
      </c>
      <c r="O38" s="178" t="str">
        <f>Electives!B114</f>
        <v>1a</v>
      </c>
      <c r="P38" s="36" t="str">
        <f>Electives!C114</f>
        <v>Fly three kinds of paper airplanes</v>
      </c>
      <c r="Q38" s="31" t="str">
        <f>IF(Electives!N114&lt;&gt;"","E","")</f>
        <v/>
      </c>
      <c r="R38" s="230"/>
      <c r="S38" s="22"/>
      <c r="T38" s="239" t="str">
        <f>'Shooting Sports'!C5</f>
        <v>BB Gun: Level 1</v>
      </c>
      <c r="U38" s="22"/>
      <c r="V38" s="22"/>
      <c r="W38" s="230"/>
      <c r="X38" s="227" t="str">
        <f>NOVA!B27</f>
        <v>3a4</v>
      </c>
      <c r="Y38" s="227" t="str">
        <f>NOVA!C27</f>
        <v>Build or draw a volcano model</v>
      </c>
      <c r="Z38" s="227"/>
      <c r="AA38" s="227" t="str">
        <f>IF(NOVA!N27&lt;&gt;"", NOVA!N27,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IF(Achievements!N45&lt;&gt;"","A","")</f>
        <v/>
      </c>
      <c r="I39" s="378"/>
      <c r="J39" s="178" t="str">
        <f>Electives!B47</f>
        <v>4b</v>
      </c>
      <c r="K39" s="36" t="str">
        <f>Electives!C47</f>
        <v>Use the pig pen code</v>
      </c>
      <c r="L39" s="31" t="str">
        <f>IF(Electives!N47&lt;&gt;"","E","")</f>
        <v/>
      </c>
      <c r="N39" s="367"/>
      <c r="O39" s="178" t="str">
        <f>Electives!B115</f>
        <v>1b</v>
      </c>
      <c r="P39" s="36" t="str">
        <f>Electives!C115</f>
        <v>Make a paper airplane catapult</v>
      </c>
      <c r="Q39" s="31" t="str">
        <f>IF(Electives!N115&lt;&gt;"","E","")</f>
        <v/>
      </c>
      <c r="R39" s="230"/>
      <c r="S39" s="160">
        <f>'Shooting Sports'!B6</f>
        <v>1</v>
      </c>
      <c r="T39" s="160" t="str">
        <f>'Shooting Sports'!C6</f>
        <v>Explain what to do if you find gun</v>
      </c>
      <c r="U39" s="160"/>
      <c r="V39" s="160" t="str">
        <f>IF('Shooting Sports'!N6&lt;&gt;"", 'Shooting Sports'!N6, "")</f>
        <v/>
      </c>
      <c r="W39" s="230"/>
      <c r="X39" s="227" t="str">
        <f>NOVA!B28</f>
        <v>3a5</v>
      </c>
      <c r="Y39" s="227" t="str">
        <f>NOVA!C28</f>
        <v>Share model and what you learned</v>
      </c>
      <c r="Z39" s="227"/>
      <c r="AA39" s="227" t="str">
        <f>IF(NOVA!N28&lt;&gt;"", NOVA!N28, "")</f>
        <v/>
      </c>
      <c r="AB39" s="230"/>
      <c r="AC39" s="227" t="str">
        <f>NOVA!B87</f>
        <v>1a</v>
      </c>
      <c r="AD39" s="227" t="str">
        <f>NOVA!C87</f>
        <v>Read or watch 1 hour of space content</v>
      </c>
      <c r="AE39" s="227"/>
      <c r="AF39" s="227" t="str">
        <f>IF(NOVA!N87&lt;&gt;"", NOVA!N87, "")</f>
        <v/>
      </c>
      <c r="AG39" s="230"/>
      <c r="AH39" s="227" t="str">
        <f>NOVA!B152</f>
        <v>1a</v>
      </c>
      <c r="AI39" s="227" t="str">
        <f>NOVA!C152</f>
        <v>Read or watch 1 hour of Math content</v>
      </c>
      <c r="AJ39" s="227"/>
      <c r="AK39" s="227" t="str">
        <f>IF(NOVA!N152&lt;&gt;"", NOVA!N152, "")</f>
        <v/>
      </c>
    </row>
    <row r="40" spans="1:37" ht="13.2" customHeight="1">
      <c r="A40" s="26"/>
      <c r="B40" s="26"/>
      <c r="D40" s="375"/>
      <c r="E40" s="31">
        <f>Achievements!$B46</f>
        <v>7</v>
      </c>
      <c r="F40" s="179" t="str">
        <f>Achievements!$C46</f>
        <v>Draw a map of your area</v>
      </c>
      <c r="G40" s="31" t="str">
        <f>IF(Achievements!N46&lt;&gt;"","A","")</f>
        <v/>
      </c>
      <c r="I40" s="378"/>
      <c r="J40" s="178" t="str">
        <f>Electives!B48</f>
        <v>4c</v>
      </c>
      <c r="K40" s="36" t="str">
        <f>Electives!C48</f>
        <v>Practice using a block cipher</v>
      </c>
      <c r="L40" s="31" t="str">
        <f>IF(Electives!N48&lt;&gt;"","E","")</f>
        <v/>
      </c>
      <c r="N40" s="367"/>
      <c r="O40" s="178">
        <f>Electives!B116</f>
        <v>2</v>
      </c>
      <c r="P40" s="36" t="str">
        <f>Electives!C116</f>
        <v>Sail two different boats</v>
      </c>
      <c r="Q40" s="31" t="str">
        <f>IF(Electives!N116&lt;&gt;"","E","")</f>
        <v/>
      </c>
      <c r="R40" s="230"/>
      <c r="S40" s="160">
        <f>'Shooting Sports'!B7</f>
        <v>2</v>
      </c>
      <c r="T40" s="160" t="str">
        <f>'Shooting Sports'!C7</f>
        <v>Load, fire, secure gun and safety mech.</v>
      </c>
      <c r="U40" s="160"/>
      <c r="V40" s="160" t="str">
        <f>IF('Shooting Sports'!N7&lt;&gt;"", 'Shooting Sports'!N7, "")</f>
        <v/>
      </c>
      <c r="W40" s="230"/>
      <c r="X40" s="227" t="str">
        <f>NOVA!B29</f>
        <v>3b1</v>
      </c>
      <c r="Y40" s="227" t="str">
        <f>NOVA!C29</f>
        <v>Collect 3 to 5 common minerals</v>
      </c>
      <c r="Z40" s="227"/>
      <c r="AA40" s="227" t="str">
        <f>IF(NOVA!N29&lt;&gt;"", NOVA!N29, "")</f>
        <v/>
      </c>
      <c r="AB40" s="230"/>
      <c r="AC40" s="227" t="str">
        <f>NOVA!B88</f>
        <v>1b</v>
      </c>
      <c r="AD40" s="227" t="str">
        <f>NOVA!C88</f>
        <v>List at least two questions or ideas</v>
      </c>
      <c r="AE40" s="227"/>
      <c r="AF40" s="227" t="str">
        <f>IF(NOVA!N88&lt;&gt;"", NOVA!N88, "")</f>
        <v/>
      </c>
      <c r="AG40" s="230"/>
      <c r="AH40" s="227" t="str">
        <f>NOVA!B153</f>
        <v>1b</v>
      </c>
      <c r="AI40" s="227" t="str">
        <f>NOVA!C153</f>
        <v>List at least two questions or ideas</v>
      </c>
      <c r="AJ40" s="227"/>
      <c r="AK40" s="227" t="str">
        <f>IF(NOVA!N153&lt;&gt;"", NOVA!N153,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IF(Electives!N117&lt;&gt;"","E","")</f>
        <v/>
      </c>
      <c r="R41" s="224"/>
      <c r="S41" s="160">
        <f>'Shooting Sports'!B8</f>
        <v>3</v>
      </c>
      <c r="T41" s="160" t="str">
        <f>'Shooting Sports'!C8</f>
        <v>Demonstrate good shooting techniques</v>
      </c>
      <c r="U41" s="160"/>
      <c r="V41" s="160" t="str">
        <f>IF('Shooting Sports'!N8&lt;&gt;"", 'Shooting Sports'!N8, "")</f>
        <v/>
      </c>
      <c r="W41" s="224"/>
      <c r="X41" s="227" t="str">
        <f>NOVA!B30</f>
        <v>3b2</v>
      </c>
      <c r="Y41" s="227" t="str">
        <f>NOVA!C30</f>
        <v>Types of rock these minerals found in</v>
      </c>
      <c r="Z41" s="227"/>
      <c r="AA41" s="227" t="str">
        <f>IF(NOVA!N30&lt;&gt;"", NOVA!N30, "")</f>
        <v/>
      </c>
      <c r="AB41" s="224"/>
      <c r="AC41" s="227" t="str">
        <f>NOVA!B89</f>
        <v>1c</v>
      </c>
      <c r="AD41" s="227" t="str">
        <f>NOVA!C89</f>
        <v>Discuss two with your counselor</v>
      </c>
      <c r="AE41" s="227"/>
      <c r="AF41" s="227" t="str">
        <f>IF(NOVA!N89&lt;&gt;"", NOVA!N89, "")</f>
        <v/>
      </c>
      <c r="AG41" s="224"/>
      <c r="AH41" s="227" t="str">
        <f>NOVA!B154</f>
        <v>1c</v>
      </c>
      <c r="AI41" s="227" t="str">
        <f>NOVA!C154</f>
        <v>Discuss two with your counselor</v>
      </c>
      <c r="AJ41" s="227"/>
      <c r="AK41" s="227" t="str">
        <f>IF(NOVA!N154&lt;&gt;"", NOVA!N154, "")</f>
        <v/>
      </c>
    </row>
    <row r="42" spans="1:37" ht="12.75" customHeight="1">
      <c r="D42" s="373" t="str">
        <f>Achievements!E48</f>
        <v>(do all)</v>
      </c>
      <c r="E42" s="35">
        <f>Achievements!$B49</f>
        <v>1</v>
      </c>
      <c r="F42" s="179" t="str">
        <f>Achievements!$C49</f>
        <v>Play catch</v>
      </c>
      <c r="G42" s="31" t="str">
        <f>IF(Achievements!N49&lt;&gt;"","A","")</f>
        <v/>
      </c>
      <c r="I42" s="366" t="str">
        <f>Electives!E50</f>
        <v>(do 1, 2, one of 3, one of 4)</v>
      </c>
      <c r="J42" s="178">
        <f>Electives!B51</f>
        <v>1</v>
      </c>
      <c r="K42" s="36" t="str">
        <f>Electives!C51</f>
        <v>Collect 10 items</v>
      </c>
      <c r="L42" s="31" t="str">
        <f>IF(Electives!N51&lt;&gt;"","E","")</f>
        <v/>
      </c>
      <c r="O42" s="174" t="str">
        <f>Electives!B119</f>
        <v>Paws of Skill</v>
      </c>
      <c r="P42" s="29"/>
      <c r="R42" s="104"/>
      <c r="S42" s="160">
        <f>'Shooting Sports'!B9</f>
        <v>4</v>
      </c>
      <c r="T42" s="160" t="str">
        <f>'Shooting Sports'!C9</f>
        <v>Show how to put away and store gun</v>
      </c>
      <c r="U42" s="160"/>
      <c r="V42" s="160" t="str">
        <f>IF('Shooting Sports'!N9&lt;&gt;"", 'Shooting Sports'!N9, "")</f>
        <v/>
      </c>
      <c r="W42" s="104"/>
      <c r="X42" s="227" t="str">
        <f>NOVA!B31</f>
        <v>3b3</v>
      </c>
      <c r="Y42" s="227" t="str">
        <f>NOVA!C31</f>
        <v>Explain difference of rock types</v>
      </c>
      <c r="Z42" s="227"/>
      <c r="AA42" s="227" t="str">
        <f>IF(NOVA!N31&lt;&gt;"", NOVA!N31, "")</f>
        <v/>
      </c>
      <c r="AB42" s="104"/>
      <c r="AC42" s="227">
        <f>NOVA!B90</f>
        <v>2</v>
      </c>
      <c r="AD42" s="227" t="str">
        <f>NOVA!C90</f>
        <v>Complete an elective listed in comment</v>
      </c>
      <c r="AE42" s="227"/>
      <c r="AF42" s="227" t="str">
        <f>IF(NOVA!N90&lt;&gt;"", NOVA!N90, "")</f>
        <v/>
      </c>
      <c r="AG42" s="104"/>
      <c r="AH42" s="227">
        <f>NOVA!B155</f>
        <v>2</v>
      </c>
      <c r="AI42" s="227" t="str">
        <f>NOVA!C155</f>
        <v>Complete the Code of the Wolf adventure</v>
      </c>
      <c r="AJ42" s="227"/>
      <c r="AK42" s="227" t="str">
        <f>IF(NOVA!N155&lt;&gt;"", NOVA!N155, "")</f>
        <v/>
      </c>
    </row>
    <row r="43" spans="1:37" ht="12.75" customHeight="1">
      <c r="D43" s="374"/>
      <c r="E43" s="35">
        <f>Achievements!$B50</f>
        <v>2</v>
      </c>
      <c r="F43" s="179" t="str">
        <f>Achievements!$C50</f>
        <v>Practice your balance</v>
      </c>
      <c r="G43" s="31" t="str">
        <f>IF(Achievements!N50&lt;&gt;"","A","")</f>
        <v/>
      </c>
      <c r="I43" s="371"/>
      <c r="J43" s="178">
        <f>Electives!B52</f>
        <v>2</v>
      </c>
      <c r="K43" s="36" t="str">
        <f>Electives!C52</f>
        <v>Share your collection</v>
      </c>
      <c r="L43" s="31" t="str">
        <f>IF(Electives!N52&lt;&gt;"","E","")</f>
        <v/>
      </c>
      <c r="N43" s="366" t="str">
        <f>Electives!E119</f>
        <v>(do 1-4)</v>
      </c>
      <c r="O43" s="178">
        <f>Electives!B120</f>
        <v>1</v>
      </c>
      <c r="P43" s="36" t="str">
        <f>Electives!C120</f>
        <v>Learn about being physically fit</v>
      </c>
      <c r="Q43" s="31" t="str">
        <f>IF(Electives!N120&lt;&gt;"","E","")</f>
        <v/>
      </c>
      <c r="R43" s="228"/>
      <c r="S43" s="3"/>
      <c r="T43" s="239" t="str">
        <f>'Shooting Sports'!C11</f>
        <v>BB Gun: Level 2</v>
      </c>
      <c r="U43" s="3"/>
      <c r="V43" s="3"/>
      <c r="W43" s="228"/>
      <c r="X43" s="227" t="str">
        <f>NOVA!B32</f>
        <v>3b4</v>
      </c>
      <c r="Y43" s="227" t="str">
        <f>NOVA!C32</f>
        <v>Share collection and what you learned</v>
      </c>
      <c r="Z43" s="227"/>
      <c r="AA43" s="227" t="str">
        <f>IF(NOVA!N32&lt;&gt;"", NOVA!N32, "")</f>
        <v/>
      </c>
      <c r="AB43" s="228"/>
      <c r="AC43" s="227">
        <f>NOVA!B91</f>
        <v>3</v>
      </c>
      <c r="AD43" s="227" t="str">
        <f>NOVA!C91</f>
        <v>Do TWO from A-F</v>
      </c>
      <c r="AE43" s="227"/>
      <c r="AF43" s="227" t="str">
        <f>IF(NOVA!N91&lt;&gt;"", NOVA!N91, "")</f>
        <v/>
      </c>
      <c r="AG43" s="228"/>
      <c r="AH43" s="227">
        <f>NOVA!B156</f>
        <v>3</v>
      </c>
      <c r="AI43" s="227" t="str">
        <f>NOVA!C156</f>
        <v>Do TWO of A, B or C</v>
      </c>
      <c r="AJ43" s="227"/>
      <c r="AK43" s="227" t="str">
        <f>IF(NOVA!N156&lt;&gt;"", NOVA!N156, "")</f>
        <v/>
      </c>
    </row>
    <row r="44" spans="1:37" ht="13.2" customHeight="1">
      <c r="D44" s="374"/>
      <c r="E44" s="35">
        <f>Achievements!$B51</f>
        <v>3</v>
      </c>
      <c r="F44" s="179" t="str">
        <f>Achievements!$C51</f>
        <v>Practice your flexibility</v>
      </c>
      <c r="G44" s="31" t="str">
        <f>IF(Achievements!N51&lt;&gt;"","A","")</f>
        <v/>
      </c>
      <c r="I44" s="371"/>
      <c r="J44" s="178" t="str">
        <f>Electives!B53</f>
        <v>3a</v>
      </c>
      <c r="K44" s="36" t="str">
        <f>Electives!C53</f>
        <v>Visit a museum displaying collections</v>
      </c>
      <c r="L44" s="31" t="str">
        <f>IF(Electives!N53&lt;&gt;"","E","")</f>
        <v/>
      </c>
      <c r="N44" s="367"/>
      <c r="O44" s="178">
        <f>Electives!B121</f>
        <v>2</v>
      </c>
      <c r="P44" s="36" t="str">
        <f>Electives!C121</f>
        <v>Talk about properly warming up</v>
      </c>
      <c r="Q44" s="31" t="str">
        <f>IF(Electives!N121&lt;&gt;"","E","")</f>
        <v/>
      </c>
      <c r="R44" s="228"/>
      <c r="S44" s="160">
        <f>'Shooting Sports'!B12</f>
        <v>1</v>
      </c>
      <c r="T44" s="160" t="str">
        <f>'Shooting Sports'!C12</f>
        <v>Earn the Level 1 Emblem for BB Gun</v>
      </c>
      <c r="U44" s="160"/>
      <c r="V44" s="160" t="str">
        <f>IF('Shooting Sports'!N12&lt;&gt;"", 'Shooting Sports'!N12, "")</f>
        <v/>
      </c>
      <c r="W44" s="228"/>
      <c r="X44" s="227" t="str">
        <f>NOVA!B33</f>
        <v>3c1</v>
      </c>
      <c r="Y44" s="227" t="str">
        <f>NOVA!C33</f>
        <v>Use 4 ways to monitor / predict weather</v>
      </c>
      <c r="Z44" s="227"/>
      <c r="AA44" s="227" t="str">
        <f>IF(NOVA!N33&lt;&gt;"", NOVA!N33, "")</f>
        <v/>
      </c>
      <c r="AB44" s="228"/>
      <c r="AC44" s="227" t="str">
        <f>NOVA!B92</f>
        <v>3a1</v>
      </c>
      <c r="AD44" s="227" t="str">
        <f>NOVA!C92</f>
        <v>Watch the stars</v>
      </c>
      <c r="AE44" s="227"/>
      <c r="AF44" s="227" t="str">
        <f>IF(NOVA!N92&lt;&gt;"", NOVA!N92, "")</f>
        <v/>
      </c>
      <c r="AG44" s="228"/>
      <c r="AH44" s="227" t="str">
        <f>NOVA!B157</f>
        <v>3a</v>
      </c>
      <c r="AI44" s="227" t="str">
        <f>NOVA!C157</f>
        <v>Choose 2 and calculate your weight there</v>
      </c>
      <c r="AJ44" s="227"/>
      <c r="AK44" s="227" t="str">
        <f>IF(NOVA!N157&lt;&gt;"", NOVA!N157, "")</f>
        <v/>
      </c>
    </row>
    <row r="45" spans="1:37">
      <c r="D45" s="374"/>
      <c r="E45" s="35">
        <f>Achievements!$B52</f>
        <v>4</v>
      </c>
      <c r="F45" s="179" t="str">
        <f>Achievements!$C52</f>
        <v>Play a sport with your den or family</v>
      </c>
      <c r="G45" s="31" t="str">
        <f>IF(Achievements!N52&lt;&gt;"","A","")</f>
        <v/>
      </c>
      <c r="I45" s="371"/>
      <c r="J45" s="178" t="str">
        <f>Electives!B54</f>
        <v>3b</v>
      </c>
      <c r="K45" s="36" t="str">
        <f>Electives!C54</f>
        <v>Watch a show about collecing</v>
      </c>
      <c r="L45" s="31" t="str">
        <f>IF(Electives!N54&lt;&gt;"","E","")</f>
        <v/>
      </c>
      <c r="N45" s="367"/>
      <c r="O45" s="178">
        <f>Electives!B122</f>
        <v>3</v>
      </c>
      <c r="P45" s="36" t="str">
        <f>Electives!C122</f>
        <v>Practice two physical fitness skills</v>
      </c>
      <c r="Q45" s="31" t="str">
        <f>IF(Electives!N122&lt;&gt;"","E","")</f>
        <v/>
      </c>
      <c r="R45" s="228"/>
      <c r="S45" s="160" t="str">
        <f>'Shooting Sports'!B13</f>
        <v>S1</v>
      </c>
      <c r="T45" s="160" t="str">
        <f>'Shooting Sports'!C13</f>
        <v>Demonstrate one shooting position</v>
      </c>
      <c r="U45" s="160"/>
      <c r="V45" s="160" t="str">
        <f>IF('Shooting Sports'!N13&lt;&gt;"", 'Shooting Sports'!N13, "")</f>
        <v/>
      </c>
      <c r="W45" s="228"/>
      <c r="X45" s="227" t="str">
        <f>NOVA!B34</f>
        <v>3c2</v>
      </c>
      <c r="Y45" s="227" t="str">
        <f>NOVA!C34</f>
        <v>Analyze predictions for a week</v>
      </c>
      <c r="Z45" s="227"/>
      <c r="AA45" s="227" t="str">
        <f>IF(NOVA!N34&lt;&gt;"", NOVA!N34, "")</f>
        <v/>
      </c>
      <c r="AB45" s="228"/>
      <c r="AC45" s="227" t="str">
        <f>NOVA!B93</f>
        <v>3a2</v>
      </c>
      <c r="AD45" s="227" t="str">
        <f>NOVA!C93</f>
        <v>Find and draw 5 constellations</v>
      </c>
      <c r="AE45" s="227"/>
      <c r="AF45" s="227" t="str">
        <f>IF(NOVA!N93&lt;&gt;"", NOVA!N93, "")</f>
        <v/>
      </c>
      <c r="AG45" s="228"/>
      <c r="AH45" s="227" t="str">
        <f>NOVA!B158</f>
        <v>3a1</v>
      </c>
      <c r="AI45" s="227" t="str">
        <f>NOVA!C158</f>
        <v>On the sun or moon</v>
      </c>
      <c r="AJ45" s="227"/>
      <c r="AK45" s="227" t="str">
        <f>IF(NOVA!N158&lt;&gt;"", NOVA!N158, "")</f>
        <v/>
      </c>
    </row>
    <row r="46" spans="1:37">
      <c r="D46" s="374"/>
      <c r="E46" s="35">
        <f>Achievements!$B53</f>
        <v>5</v>
      </c>
      <c r="F46" s="179" t="str">
        <f>Achievements!$C53</f>
        <v>Do two animal walks</v>
      </c>
      <c r="G46" s="31" t="str">
        <f>IF(Achievements!N53&lt;&gt;"","A","")</f>
        <v/>
      </c>
      <c r="I46" s="371"/>
      <c r="J46" s="178" t="str">
        <f>Electives!B55</f>
        <v>4a</v>
      </c>
      <c r="K46" s="36" t="str">
        <f>Electives!C55</f>
        <v>Collect 10 autographs</v>
      </c>
      <c r="L46" s="31" t="str">
        <f>IF(Electives!N55&lt;&gt;"","E","")</f>
        <v/>
      </c>
      <c r="N46" s="367"/>
      <c r="O46" s="178">
        <f>Electives!B123</f>
        <v>4</v>
      </c>
      <c r="P46" s="36" t="str">
        <f>Electives!C123</f>
        <v>Play a team sport for 30 min</v>
      </c>
      <c r="Q46" s="31" t="str">
        <f>IF(Electives!N123&lt;&gt;"","E","")</f>
        <v/>
      </c>
      <c r="R46" s="228"/>
      <c r="S46" s="160" t="str">
        <f>'Shooting Sports'!B14</f>
        <v>S2</v>
      </c>
      <c r="T46" s="160" t="str">
        <f>'Shooting Sports'!C14</f>
        <v>Fire 5 BBs in 3 volleys at the Cub target</v>
      </c>
      <c r="U46" s="160"/>
      <c r="V46" s="160" t="str">
        <f>IF('Shooting Sports'!N14&lt;&gt;"", 'Shooting Sports'!N14, "")</f>
        <v/>
      </c>
      <c r="W46" s="228"/>
      <c r="X46" s="227" t="str">
        <f>NOVA!B35</f>
        <v>3c3</v>
      </c>
      <c r="Y46" s="227" t="str">
        <f>NOVA!C35</f>
        <v>Discuss work with counselor</v>
      </c>
      <c r="Z46" s="227"/>
      <c r="AA46" s="227" t="str">
        <f>IF(NOVA!N35&lt;&gt;"", NOVA!N35, "")</f>
        <v/>
      </c>
      <c r="AB46" s="228"/>
      <c r="AC46" s="227" t="str">
        <f>NOVA!B94</f>
        <v>3a3</v>
      </c>
      <c r="AD46" s="227" t="str">
        <f>NOVA!C94</f>
        <v>Discuss with counselor</v>
      </c>
      <c r="AE46" s="227"/>
      <c r="AF46" s="227" t="str">
        <f>IF(NOVA!N94&lt;&gt;"", NOVA!N94, "")</f>
        <v/>
      </c>
      <c r="AG46" s="228"/>
      <c r="AH46" s="227" t="str">
        <f>NOVA!B159</f>
        <v>3a2</v>
      </c>
      <c r="AI46" s="227" t="str">
        <f>NOVA!C159</f>
        <v>On Jupiter or Pluto</v>
      </c>
      <c r="AJ46" s="227"/>
      <c r="AK46" s="227" t="str">
        <f>IF(NOVA!N159&lt;&gt;"", NOVA!N159, "")</f>
        <v/>
      </c>
    </row>
    <row r="47" spans="1:37" ht="13.2" customHeight="1">
      <c r="D47" s="375"/>
      <c r="E47" s="31">
        <f>Achievements!$B54</f>
        <v>6</v>
      </c>
      <c r="F47" s="179" t="str">
        <f>Achievements!$C54</f>
        <v>Demonstrate healthy eating</v>
      </c>
      <c r="G47" s="31" t="str">
        <f>IF(Achievements!N54&lt;&gt;"","A","")</f>
        <v/>
      </c>
      <c r="I47" s="372"/>
      <c r="J47" s="178" t="str">
        <f>Electives!B56</f>
        <v>4b</v>
      </c>
      <c r="K47" s="36" t="str">
        <f>Electives!C56</f>
        <v>Write a famous person for an autograph</v>
      </c>
      <c r="L47" s="31" t="str">
        <f>IF(Electives!N56&lt;&gt;"","E","")</f>
        <v/>
      </c>
      <c r="N47" s="367"/>
      <c r="O47" s="178">
        <f>Electives!B124</f>
        <v>5</v>
      </c>
      <c r="P47" s="36" t="str">
        <f>Electives!C124</f>
        <v>Talk about sportsmanship</v>
      </c>
      <c r="Q47" s="31" t="str">
        <f>IF(Electives!N124&lt;&gt;"","E","")</f>
        <v/>
      </c>
      <c r="R47" s="228"/>
      <c r="S47" s="160" t="str">
        <f>'Shooting Sports'!B15</f>
        <v>S3</v>
      </c>
      <c r="T47" s="160" t="str">
        <f>'Shooting Sports'!C15</f>
        <v>Demonstrate/Explain range commands</v>
      </c>
      <c r="U47" s="160"/>
      <c r="V47" s="160" t="str">
        <f>IF('Shooting Sports'!N15&lt;&gt;"", 'Shooting Sports'!N15, "")</f>
        <v/>
      </c>
      <c r="W47" s="228"/>
      <c r="X47" s="227" t="str">
        <f>NOVA!B36</f>
        <v>3d</v>
      </c>
      <c r="Y47" s="227" t="str">
        <f>NOVA!C36</f>
        <v>Choose 2 habitats and complete activity</v>
      </c>
      <c r="Z47" s="227"/>
      <c r="AA47" s="227" t="str">
        <f>IF(NOVA!N36&lt;&gt;"", NOVA!N36, "")</f>
        <v/>
      </c>
      <c r="AB47" s="228"/>
      <c r="AC47" s="227" t="str">
        <f>NOVA!B95</f>
        <v>3b1</v>
      </c>
      <c r="AD47" s="227" t="str">
        <f>NOVA!C95</f>
        <v>Explain revolution, orbit and rotation</v>
      </c>
      <c r="AE47" s="227"/>
      <c r="AF47" s="227" t="str">
        <f>IF(NOVA!N95&lt;&gt;"", NOVA!N95, "")</f>
        <v/>
      </c>
      <c r="AG47" s="228"/>
      <c r="AH47" s="227" t="str">
        <f>NOVA!B160</f>
        <v>3a3</v>
      </c>
      <c r="AI47" s="227" t="str">
        <f>NOVA!C160</f>
        <v>On a planet of your choice</v>
      </c>
      <c r="AJ47" s="227"/>
      <c r="AK47" s="227" t="str">
        <f>IF(NOVA!N160&lt;&gt;"", NOVA!N160, "")</f>
        <v/>
      </c>
    </row>
    <row r="48" spans="1:37" ht="12.75" customHeight="1">
      <c r="I48" s="131"/>
      <c r="J48" s="174" t="str">
        <f>Electives!B58</f>
        <v>Cubs Who Care</v>
      </c>
      <c r="K48" s="29"/>
      <c r="N48" s="367"/>
      <c r="O48" s="178">
        <f>Electives!B125</f>
        <v>6</v>
      </c>
      <c r="P48" s="36" t="str">
        <f>Electives!C125</f>
        <v>Visit a sporting event</v>
      </c>
      <c r="Q48" s="31" t="str">
        <f>IF(Electives!N125&lt;&gt;"","E","")</f>
        <v/>
      </c>
      <c r="R48" s="228"/>
      <c r="S48" s="160" t="str">
        <f>'Shooting Sports'!B16</f>
        <v>S4</v>
      </c>
      <c r="T48" s="160" t="str">
        <f>'Shooting Sports'!C16</f>
        <v>5 facts about BB gun history</v>
      </c>
      <c r="U48" s="160"/>
      <c r="V48" s="160" t="str">
        <f>IF('Shooting Sports'!N16&lt;&gt;"", 'Shooting Sports'!N16, "")</f>
        <v/>
      </c>
      <c r="W48" s="228"/>
      <c r="X48" s="227" t="str">
        <f>NOVA!B37</f>
        <v>3d1</v>
      </c>
      <c r="Y48" s="227" t="str">
        <f>NOVA!C37</f>
        <v>Prairie</v>
      </c>
      <c r="Z48" s="227"/>
      <c r="AA48" s="227" t="str">
        <f>IF(NOVA!N37&lt;&gt;"", NOVA!N37, "")</f>
        <v/>
      </c>
      <c r="AB48" s="228"/>
      <c r="AC48" s="227" t="str">
        <f>NOVA!B96</f>
        <v>3b2</v>
      </c>
      <c r="AD48" s="227" t="str">
        <f>NOVA!C96</f>
        <v>Compare 3 planets to the Earth</v>
      </c>
      <c r="AE48" s="227"/>
      <c r="AF48" s="227" t="str">
        <f>IF(NOVA!N96&lt;&gt;"", NOVA!N96, "")</f>
        <v/>
      </c>
      <c r="AG48" s="228"/>
      <c r="AH48" s="227" t="str">
        <f>NOVA!B161</f>
        <v>3b</v>
      </c>
      <c r="AI48" s="227" t="str">
        <f>NOVA!C161</f>
        <v>Choose one and calculate its height</v>
      </c>
      <c r="AJ48" s="227"/>
      <c r="AK48" s="227" t="str">
        <f>IF(NOVA!N161&lt;&gt;"", NOVA!N161, "")</f>
        <v/>
      </c>
    </row>
    <row r="49" spans="5:37" ht="12.75" customHeight="1">
      <c r="E49" s="30"/>
      <c r="F49" s="45"/>
      <c r="G49" s="3"/>
      <c r="I49" s="378" t="str">
        <f>Electives!E58</f>
        <v>(do four)</v>
      </c>
      <c r="J49" s="219">
        <f>Electives!B59</f>
        <v>1</v>
      </c>
      <c r="K49" s="36" t="str">
        <f>Electives!C59</f>
        <v>Try using a wheelchair or crutches</v>
      </c>
      <c r="L49" s="31" t="str">
        <f>IF(Electives!N59&lt;&gt;"","E","")</f>
        <v/>
      </c>
      <c r="N49" s="368"/>
      <c r="O49" s="178">
        <f>Electives!B126</f>
        <v>7</v>
      </c>
      <c r="P49" s="36" t="str">
        <f>Electives!C126</f>
        <v>Make an obstacle course</v>
      </c>
      <c r="Q49" s="31" t="str">
        <f>IF(Electives!N126&lt;&gt;"","E","")</f>
        <v/>
      </c>
      <c r="R49" s="228"/>
      <c r="S49" s="3"/>
      <c r="T49" s="239" t="str">
        <f>'Shooting Sports'!C18</f>
        <v>Archery: Level 1</v>
      </c>
      <c r="U49" s="3"/>
      <c r="V49" s="3"/>
      <c r="W49" s="228"/>
      <c r="X49" s="227" t="str">
        <f>NOVA!B38</f>
        <v>3d2</v>
      </c>
      <c r="Y49" s="227" t="str">
        <f>NOVA!C38</f>
        <v>Temperate forest</v>
      </c>
      <c r="Z49" s="227"/>
      <c r="AA49" s="227" t="str">
        <f>IF(NOVA!N38&lt;&gt;"", NOVA!N38, "")</f>
        <v/>
      </c>
      <c r="AB49" s="228"/>
      <c r="AC49" s="227" t="str">
        <f>NOVA!B97</f>
        <v>3b3</v>
      </c>
      <c r="AD49" s="227" t="str">
        <f>NOVA!C97</f>
        <v>Discuss with counselor</v>
      </c>
      <c r="AE49" s="227"/>
      <c r="AF49" s="227" t="str">
        <f>IF(NOVA!N97&lt;&gt;"", NOVA!N97, "")</f>
        <v/>
      </c>
      <c r="AG49" s="228"/>
      <c r="AH49" s="227" t="str">
        <f>NOVA!B162</f>
        <v>3b1</v>
      </c>
      <c r="AI49" s="227" t="str">
        <f>NOVA!C162</f>
        <v>A tree</v>
      </c>
      <c r="AJ49" s="227"/>
      <c r="AK49" s="227" t="str">
        <f>IF(NOVA!N162&lt;&gt;"", NOVA!N162, "")</f>
        <v/>
      </c>
    </row>
    <row r="50" spans="5:37">
      <c r="E50" s="30"/>
      <c r="F50" s="3"/>
      <c r="G50" s="3"/>
      <c r="I50" s="378"/>
      <c r="J50" s="219">
        <f>Electives!B60</f>
        <v>2</v>
      </c>
      <c r="K50" s="36" t="str">
        <f>Electives!C60</f>
        <v>Learn about handicapped sports</v>
      </c>
      <c r="L50" s="31" t="str">
        <f>IF(Electives!N60&lt;&gt;"","E","")</f>
        <v/>
      </c>
      <c r="O50" s="174" t="str">
        <f>Electives!B128</f>
        <v>Spirit of the Water</v>
      </c>
      <c r="P50" s="29"/>
      <c r="R50" s="224"/>
      <c r="S50" s="160">
        <f>'Shooting Sports'!B19</f>
        <v>1</v>
      </c>
      <c r="T50" s="160" t="str">
        <f>'Shooting Sports'!C19</f>
        <v>Follow archery range rules and whistles</v>
      </c>
      <c r="U50" s="160"/>
      <c r="V50" s="160" t="str">
        <f>IF('Shooting Sports'!N19&lt;&gt;"", 'Shooting Sports'!N19, "")</f>
        <v/>
      </c>
      <c r="W50" s="224"/>
      <c r="X50" s="227" t="str">
        <f>NOVA!B39</f>
        <v>3d3</v>
      </c>
      <c r="Y50" s="227" t="str">
        <f>NOVA!C39</f>
        <v>Aquatic ecosystem</v>
      </c>
      <c r="Z50" s="227"/>
      <c r="AA50" s="227" t="str">
        <f>IF(NOVA!N39&lt;&gt;"", NOVA!N39, "")</f>
        <v/>
      </c>
      <c r="AB50" s="224"/>
      <c r="AC50" s="227" t="str">
        <f>NOVA!B98</f>
        <v>3c1</v>
      </c>
      <c r="AD50" s="227" t="str">
        <f>NOVA!C98</f>
        <v>Design a rover and tell what it collects</v>
      </c>
      <c r="AE50" s="227"/>
      <c r="AF50" s="227" t="str">
        <f>IF(NOVA!N98&lt;&gt;"", NOVA!N98, "")</f>
        <v/>
      </c>
      <c r="AG50" s="224"/>
      <c r="AH50" s="227" t="str">
        <f>NOVA!B163</f>
        <v>3b2</v>
      </c>
      <c r="AI50" s="227" t="str">
        <f>NOVA!C163</f>
        <v>Your house</v>
      </c>
      <c r="AJ50" s="227"/>
      <c r="AK50" s="227" t="str">
        <f>IF(NOVA!N163&lt;&gt;"", NOVA!N163, "")</f>
        <v/>
      </c>
    </row>
    <row r="51" spans="5:37" ht="13.2" customHeight="1">
      <c r="E51" s="30"/>
      <c r="F51" s="3"/>
      <c r="G51" s="3"/>
      <c r="I51" s="378"/>
      <c r="J51" s="219">
        <f>Electives!B61</f>
        <v>3</v>
      </c>
      <c r="K51" s="36" t="str">
        <f>Electives!C61</f>
        <v>Learn about "invisible" disabilities</v>
      </c>
      <c r="L51" s="31" t="str">
        <f>IF(Electives!N61&lt;&gt;"","E","")</f>
        <v/>
      </c>
      <c r="N51" s="378" t="str">
        <f>Electives!E128</f>
        <v>(do all)</v>
      </c>
      <c r="O51" s="178">
        <f>Electives!B129</f>
        <v>1</v>
      </c>
      <c r="P51" s="36" t="str">
        <f>Electives!C129</f>
        <v>Demonstrate how water can be polluted</v>
      </c>
      <c r="Q51" s="31" t="str">
        <f>IF(Electives!N129&lt;&gt;"","E","")</f>
        <v/>
      </c>
      <c r="R51" s="104"/>
      <c r="S51" s="160">
        <f>'Shooting Sports'!B20</f>
        <v>2</v>
      </c>
      <c r="T51" s="160" t="str">
        <f>'Shooting Sports'!C20</f>
        <v>Identify recurve and compound bow</v>
      </c>
      <c r="U51" s="160"/>
      <c r="V51" s="160" t="str">
        <f>IF('Shooting Sports'!N20&lt;&gt;"", 'Shooting Sports'!N20, "")</f>
        <v/>
      </c>
      <c r="W51" s="104"/>
      <c r="X51" s="227" t="str">
        <f>NOVA!B40</f>
        <v>3d4</v>
      </c>
      <c r="Y51" s="227" t="str">
        <f>NOVA!C40</f>
        <v>Temperate / Subtropical rain forest</v>
      </c>
      <c r="Z51" s="227"/>
      <c r="AA51" s="227" t="str">
        <f>IF(NOVA!N40&lt;&gt;"", NOVA!N40, "")</f>
        <v/>
      </c>
      <c r="AB51" s="104"/>
      <c r="AC51" s="227" t="str">
        <f>NOVA!B99</f>
        <v>3c2</v>
      </c>
      <c r="AD51" s="227" t="str">
        <f>NOVA!C99</f>
        <v>How would rover work</v>
      </c>
      <c r="AE51" s="227"/>
      <c r="AF51" s="227" t="str">
        <f>IF(NOVA!N99&lt;&gt;"", NOVA!N99, "")</f>
        <v/>
      </c>
      <c r="AG51" s="104"/>
      <c r="AH51" s="227" t="str">
        <f>NOVA!B164</f>
        <v>3b3</v>
      </c>
      <c r="AI51" s="227" t="str">
        <f>NOVA!C164</f>
        <v>A building of your choice</v>
      </c>
      <c r="AJ51" s="227"/>
      <c r="AK51" s="227" t="str">
        <f>IF(NOVA!N164&lt;&gt;"", NOVA!N164, "")</f>
        <v/>
      </c>
    </row>
    <row r="52" spans="5:37">
      <c r="E52" s="30"/>
      <c r="F52" s="3"/>
      <c r="G52" s="3"/>
      <c r="I52" s="378"/>
      <c r="J52" s="219">
        <f>Electives!B62</f>
        <v>4</v>
      </c>
      <c r="K52" s="36" t="str">
        <f>Electives!C62</f>
        <v>Do 3 of the following wearing gloves</v>
      </c>
      <c r="L52" s="31" t="str">
        <f>IF(Electives!N62&lt;&gt;"","E","")</f>
        <v/>
      </c>
      <c r="N52" s="378"/>
      <c r="O52" s="178">
        <f>Electives!B130</f>
        <v>2</v>
      </c>
      <c r="P52" s="36" t="str">
        <f>Electives!C130</f>
        <v>Help conserve water</v>
      </c>
      <c r="Q52" s="31" t="str">
        <f>IF(Electives!N130&lt;&gt;"","E","")</f>
        <v/>
      </c>
      <c r="R52" s="232"/>
      <c r="S52" s="160">
        <f>'Shooting Sports'!B21</f>
        <v>3</v>
      </c>
      <c r="T52" s="160" t="str">
        <f>'Shooting Sports'!C21</f>
        <v>Demonstrate arm/finger guards &amp; quiver</v>
      </c>
      <c r="U52" s="160"/>
      <c r="V52" s="160" t="str">
        <f>IF('Shooting Sports'!N21&lt;&gt;"", 'Shooting Sports'!N21, "")</f>
        <v/>
      </c>
      <c r="W52" s="232"/>
      <c r="X52" s="227" t="str">
        <f>NOVA!B41</f>
        <v>3d5</v>
      </c>
      <c r="Y52" s="227" t="str">
        <f>NOVA!C41</f>
        <v>Desert</v>
      </c>
      <c r="Z52" s="227"/>
      <c r="AA52" s="227" t="str">
        <f>IF(NOVA!N41&lt;&gt;"", NOVA!N41, "")</f>
        <v/>
      </c>
      <c r="AB52" s="232"/>
      <c r="AC52" s="227" t="str">
        <f>NOVA!B100</f>
        <v>3c3</v>
      </c>
      <c r="AD52" s="227" t="str">
        <f>NOVA!C100</f>
        <v>How would rover transmit data</v>
      </c>
      <c r="AE52" s="227"/>
      <c r="AF52" s="227" t="str">
        <f>IF(NOVA!N100&lt;&gt;"", NOVA!N100, "")</f>
        <v/>
      </c>
      <c r="AG52" s="232"/>
      <c r="AH52" s="227" t="str">
        <f>NOVA!B165</f>
        <v>3c</v>
      </c>
      <c r="AI52" s="227" t="str">
        <f>NOVA!C165</f>
        <v>Calculate the volume of air in your room</v>
      </c>
      <c r="AJ52" s="227"/>
      <c r="AK52" s="227" t="str">
        <f>IF(NOVA!N165&lt;&gt;"", NOVA!N165, "")</f>
        <v/>
      </c>
    </row>
    <row r="53" spans="5:37" ht="13.2" customHeight="1">
      <c r="E53" s="30"/>
      <c r="F53" s="3"/>
      <c r="G53" s="3"/>
      <c r="I53" s="378"/>
      <c r="J53" s="219" t="str">
        <f>Electives!B63</f>
        <v>4a</v>
      </c>
      <c r="K53" s="36" t="str">
        <f>Electives!C63</f>
        <v>Tie your shoes</v>
      </c>
      <c r="L53" s="31" t="str">
        <f>IF(Electives!N63&lt;&gt;"","E","")</f>
        <v/>
      </c>
      <c r="N53" s="378"/>
      <c r="O53" s="178">
        <f>Electives!B131</f>
        <v>3</v>
      </c>
      <c r="P53" s="36" t="str">
        <f>Electives!C131</f>
        <v>Explain why swimming is good exercise</v>
      </c>
      <c r="Q53" s="31" t="str">
        <f>IF(Electives!N131&lt;&gt;"","E","")</f>
        <v/>
      </c>
      <c r="R53" s="233"/>
      <c r="S53" s="160">
        <f>'Shooting Sports'!B22</f>
        <v>4</v>
      </c>
      <c r="T53" s="160" t="str">
        <f>'Shooting Sports'!C22</f>
        <v>Properly shoot a bow</v>
      </c>
      <c r="U53" s="160"/>
      <c r="V53" s="160" t="str">
        <f>IF('Shooting Sports'!N22&lt;&gt;"", 'Shooting Sports'!N22, "")</f>
        <v/>
      </c>
      <c r="W53" s="233"/>
      <c r="X53" s="227" t="str">
        <f>NOVA!B42</f>
        <v>3d6</v>
      </c>
      <c r="Y53" s="227" t="str">
        <f>NOVA!C42</f>
        <v>Polar ice</v>
      </c>
      <c r="Z53" s="227"/>
      <c r="AA53" s="227" t="str">
        <f>IF(NOVA!N42&lt;&gt;"", NOVA!N42, "")</f>
        <v/>
      </c>
      <c r="AB53" s="233"/>
      <c r="AC53" s="227" t="str">
        <f>NOVA!B101</f>
        <v>3c4</v>
      </c>
      <c r="AD53" s="227" t="str">
        <f>NOVA!C101</f>
        <v>Why rovers are needed</v>
      </c>
      <c r="AE53" s="227"/>
      <c r="AF53" s="227" t="str">
        <f>IF(NOVA!N101&lt;&gt;"", NOVA!N101, "")</f>
        <v/>
      </c>
      <c r="AG53" s="233"/>
      <c r="AH53" s="227" t="str">
        <f>NOVA!B166</f>
        <v>4a1</v>
      </c>
      <c r="AI53" s="227" t="str">
        <f>NOVA!C166</f>
        <v>Look up and discuss cryptography</v>
      </c>
      <c r="AJ53" s="227"/>
      <c r="AK53" s="227" t="str">
        <f>IF(NOVA!N166&lt;&gt;"", NOVA!N166, "")</f>
        <v/>
      </c>
    </row>
    <row r="54" spans="5:37">
      <c r="I54" s="378"/>
      <c r="J54" s="219" t="str">
        <f>Electives!B64</f>
        <v>4b</v>
      </c>
      <c r="K54" s="36" t="str">
        <f>Electives!C64</f>
        <v>Use a fork to pick up food</v>
      </c>
      <c r="L54" s="31" t="str">
        <f>IF(Electives!N64&lt;&gt;"","E","")</f>
        <v/>
      </c>
      <c r="N54" s="378"/>
      <c r="O54" s="178">
        <f>Electives!B132</f>
        <v>4</v>
      </c>
      <c r="P54" s="36" t="str">
        <f>Electives!C132</f>
        <v>Explain the water safety rules</v>
      </c>
      <c r="Q54" s="31" t="str">
        <f>IF(Electives!N132&lt;&gt;"","E","")</f>
        <v/>
      </c>
      <c r="R54" s="233"/>
      <c r="S54" s="160">
        <f>'Shooting Sports'!B23</f>
        <v>5</v>
      </c>
      <c r="T54" s="160" t="str">
        <f>'Shooting Sports'!C23</f>
        <v>Safely retrieve arrows</v>
      </c>
      <c r="U54" s="160"/>
      <c r="V54" s="160" t="str">
        <f>IF('Shooting Sports'!N23&lt;&gt;"", 'Shooting Sports'!N23, "")</f>
        <v/>
      </c>
      <c r="W54" s="233"/>
      <c r="X54" s="227" t="str">
        <f>NOVA!B43</f>
        <v>3d7</v>
      </c>
      <c r="Y54" s="227" t="str">
        <f>NOVA!C43</f>
        <v>Tide pools</v>
      </c>
      <c r="Z54" s="227"/>
      <c r="AA54" s="227" t="str">
        <f>IF(NOVA!N43&lt;&gt;"", NOVA!N43, "")</f>
        <v/>
      </c>
      <c r="AB54" s="233"/>
      <c r="AC54" s="227" t="str">
        <f>NOVA!B102</f>
        <v>3d1</v>
      </c>
      <c r="AD54" s="227" t="str">
        <f>NOVA!C102</f>
        <v>Design a space colony</v>
      </c>
      <c r="AE54" s="227"/>
      <c r="AF54" s="227" t="str">
        <f>IF(NOVA!N102&lt;&gt;"", NOVA!N102, "")</f>
        <v/>
      </c>
      <c r="AG54" s="233"/>
      <c r="AH54" s="227" t="str">
        <f>NOVA!B167</f>
        <v>4a2</v>
      </c>
      <c r="AI54" s="227" t="str">
        <f>NOVA!C167</f>
        <v>Discuss 3 ways codes are made</v>
      </c>
      <c r="AJ54" s="227"/>
      <c r="AK54" s="227" t="str">
        <f>IF(NOVA!N167&lt;&gt;"", NOVA!N167, "")</f>
        <v/>
      </c>
    </row>
    <row r="55" spans="5:37">
      <c r="I55" s="378"/>
      <c r="J55" s="219" t="str">
        <f>Electives!B65</f>
        <v>4c</v>
      </c>
      <c r="K55" s="36" t="str">
        <f>Electives!C65</f>
        <v>Play a card game</v>
      </c>
      <c r="L55" s="31" t="str">
        <f>IF(Electives!N65&lt;&gt;"","E","")</f>
        <v/>
      </c>
      <c r="N55" s="378"/>
      <c r="O55" s="178">
        <f>Electives!B133</f>
        <v>5</v>
      </c>
      <c r="P55" s="36" t="str">
        <f>Electives!C133</f>
        <v>Jump into a pool and swim 25 feet</v>
      </c>
      <c r="Q55" s="31" t="str">
        <f>IF(Electives!N133&lt;&gt;"","E","")</f>
        <v/>
      </c>
      <c r="R55" s="233"/>
      <c r="S55" s="3"/>
      <c r="T55" s="239" t="str">
        <f>'Shooting Sports'!C25</f>
        <v>Archery: Level 2</v>
      </c>
      <c r="U55" s="3"/>
      <c r="V55" s="3"/>
      <c r="W55" s="233"/>
      <c r="X55" s="227">
        <f>NOVA!B44</f>
        <v>4</v>
      </c>
      <c r="Y55" s="227" t="str">
        <f>NOVA!C44</f>
        <v>Do A or B</v>
      </c>
      <c r="Z55" s="227"/>
      <c r="AA55" s="227" t="str">
        <f>IF(NOVA!N44&lt;&gt;"", NOVA!N44, "")</f>
        <v/>
      </c>
      <c r="AB55" s="233"/>
      <c r="AC55" s="238" t="str">
        <f>NOVA!B103</f>
        <v>3d2</v>
      </c>
      <c r="AD55" s="227" t="str">
        <f>NOVA!C103</f>
        <v>Discuss survival needs</v>
      </c>
      <c r="AE55" s="227"/>
      <c r="AF55" s="227" t="str">
        <f>IF(NOVA!N103&lt;&gt;"", NOVA!N103, "")</f>
        <v/>
      </c>
      <c r="AG55" s="233"/>
      <c r="AH55" s="227" t="str">
        <f>NOVA!B168</f>
        <v>4a3</v>
      </c>
      <c r="AI55" s="227" t="str">
        <f>NOVA!C168</f>
        <v>Discuss how codes relate to math</v>
      </c>
      <c r="AJ55" s="227"/>
      <c r="AK55" s="227" t="str">
        <f>IF(NOVA!N168&lt;&gt;"", NOVA!N168, "")</f>
        <v/>
      </c>
    </row>
    <row r="56" spans="5:37" ht="13.2" customHeight="1">
      <c r="I56" s="378"/>
      <c r="J56" s="219" t="str">
        <f>Electives!B66</f>
        <v>4d</v>
      </c>
      <c r="K56" s="36" t="str">
        <f>Electives!C66</f>
        <v>Play a video game</v>
      </c>
      <c r="L56" s="31" t="str">
        <f>IF(Electives!N66&lt;&gt;"","E","")</f>
        <v/>
      </c>
      <c r="O56"/>
      <c r="R56" s="233"/>
      <c r="S56" s="160">
        <f>'Shooting Sports'!B26</f>
        <v>1</v>
      </c>
      <c r="T56" s="160" t="str">
        <f>'Shooting Sports'!C26</f>
        <v>Earn the Level 1 Emblem for Archery</v>
      </c>
      <c r="U56" s="160"/>
      <c r="V56" s="160" t="str">
        <f>IF('Shooting Sports'!N26&lt;&gt;"", 'Shooting Sports'!N26, "")</f>
        <v/>
      </c>
      <c r="W56" s="233"/>
      <c r="X56" s="227" t="str">
        <f>NOVA!B45</f>
        <v>4a</v>
      </c>
      <c r="Y56" s="227" t="str">
        <f>NOVA!C45</f>
        <v>Visit a place where earth science is done</v>
      </c>
      <c r="Z56" s="227"/>
      <c r="AA56" s="227" t="str">
        <f>IF(NOVA!N45&lt;&gt;"", NOVA!N45, "")</f>
        <v/>
      </c>
      <c r="AB56" s="233"/>
      <c r="AC56" s="227" t="str">
        <f>NOVA!B104</f>
        <v>3e</v>
      </c>
      <c r="AD56" s="227" t="str">
        <f>NOVA!C104</f>
        <v>Map an asteroid</v>
      </c>
      <c r="AE56" s="227"/>
      <c r="AF56" s="227" t="str">
        <f>IF(NOVA!N104&lt;&gt;"", NOVA!N104, "")</f>
        <v/>
      </c>
      <c r="AG56" s="233"/>
      <c r="AH56" s="227" t="str">
        <f>NOVA!B169</f>
        <v>4b1</v>
      </c>
      <c r="AI56" s="227" t="str">
        <f>NOVA!C169</f>
        <v>Design a code and write a message</v>
      </c>
      <c r="AJ56" s="227"/>
      <c r="AK56" s="227" t="str">
        <f>IF(NOVA!N169&lt;&gt;"", NOVA!N169, "")</f>
        <v/>
      </c>
    </row>
    <row r="57" spans="5:37" ht="12.75" customHeight="1">
      <c r="I57" s="378"/>
      <c r="J57" s="219" t="str">
        <f>Electives!B67</f>
        <v>4e</v>
      </c>
      <c r="K57" s="36" t="str">
        <f>Electives!C67</f>
        <v>Play a board game</v>
      </c>
      <c r="L57" s="31" t="str">
        <f>IF(Electives!N67&lt;&gt;"","E","")</f>
        <v/>
      </c>
      <c r="N57" s="131"/>
      <c r="R57" s="233"/>
      <c r="S57" s="160" t="str">
        <f>'Shooting Sports'!B27</f>
        <v>S1</v>
      </c>
      <c r="T57" s="160" t="str">
        <f>'Shooting Sports'!C27</f>
        <v>Identify 3 arrow and 4 bow parts</v>
      </c>
      <c r="U57" s="160"/>
      <c r="V57" s="160" t="str">
        <f>IF('Shooting Sports'!N27&lt;&gt;"", 'Shooting Sports'!N27, "")</f>
        <v/>
      </c>
      <c r="W57" s="233"/>
      <c r="X57" s="227" t="str">
        <f>NOVA!B46</f>
        <v>4a1</v>
      </c>
      <c r="Y57" s="227" t="str">
        <f>NOVA!C46</f>
        <v>Talk with someone how science is used</v>
      </c>
      <c r="Z57" s="227"/>
      <c r="AA57" s="227" t="str">
        <f>IF(NOVA!N46&lt;&gt;"", NOVA!N46, "")</f>
        <v/>
      </c>
      <c r="AB57" s="233"/>
      <c r="AC57" s="227" t="str">
        <f>NOVA!B105</f>
        <v>3f1</v>
      </c>
      <c r="AD57" s="227" t="str">
        <f>NOVA!C105</f>
        <v>Model solar and lunar eclipse</v>
      </c>
      <c r="AE57" s="227"/>
      <c r="AF57" s="227" t="str">
        <f>IF(NOVA!N105&lt;&gt;"", NOVA!N105, "")</f>
        <v/>
      </c>
      <c r="AG57" s="233"/>
      <c r="AH57" s="227" t="str">
        <f>NOVA!B170</f>
        <v>4b2</v>
      </c>
      <c r="AI57" s="227" t="str">
        <f>NOVA!C170</f>
        <v>Share your code with your counselor</v>
      </c>
      <c r="AJ57" s="227"/>
      <c r="AK57" s="227" t="str">
        <f>IF(NOVA!N170&lt;&gt;"", NOVA!N170, "")</f>
        <v/>
      </c>
    </row>
    <row r="58" spans="5:37" ht="12.75" customHeight="1">
      <c r="E58"/>
      <c r="I58" s="378"/>
      <c r="J58" s="219" t="str">
        <f>Electives!B68</f>
        <v>4f</v>
      </c>
      <c r="K58" s="36" t="str">
        <f>Electives!C68</f>
        <v>Blow bubbles</v>
      </c>
      <c r="L58" s="31" t="str">
        <f>IF(Electives!N68&lt;&gt;"","E","")</f>
        <v/>
      </c>
      <c r="R58" s="233"/>
      <c r="S58" s="160" t="str">
        <f>'Shooting Sports'!B28</f>
        <v>S2</v>
      </c>
      <c r="T58" s="160" t="str">
        <f>'Shooting Sports'!C28</f>
        <v>Loose 5 arrows in 2 volleys</v>
      </c>
      <c r="U58" s="160"/>
      <c r="V58" s="160" t="str">
        <f>IF('Shooting Sports'!N28&lt;&gt;"", 'Shooting Sports'!N28, "")</f>
        <v/>
      </c>
      <c r="W58" s="233"/>
      <c r="X58" s="227" t="str">
        <f>NOVA!B47</f>
        <v>4a2</v>
      </c>
      <c r="Y58" s="227" t="str">
        <f>NOVA!C47</f>
        <v>Discuss with counselor your visit</v>
      </c>
      <c r="Z58" s="227"/>
      <c r="AA58" s="227" t="str">
        <f>IF(NOVA!N47&lt;&gt;"", NOVA!N47, "")</f>
        <v/>
      </c>
      <c r="AB58" s="233"/>
      <c r="AC58" s="227" t="str">
        <f>NOVA!B106</f>
        <v>3f2</v>
      </c>
      <c r="AD58" s="227" t="str">
        <f>NOVA!C106</f>
        <v>Use your model to discuss</v>
      </c>
      <c r="AE58" s="227"/>
      <c r="AF58" s="227" t="str">
        <f>IF(NOVA!N106&lt;&gt;"", NOVA!N106, "")</f>
        <v/>
      </c>
      <c r="AG58" s="233"/>
      <c r="AH58" s="227">
        <f>NOVA!B171</f>
        <v>5</v>
      </c>
      <c r="AI58" s="227" t="str">
        <f>NOVA!C171</f>
        <v>Discuss how math affects your life</v>
      </c>
      <c r="AJ58" s="227"/>
      <c r="AK58" s="227" t="str">
        <f>IF(NOVA!N171&lt;&gt;"", NOVA!N171, "")</f>
        <v/>
      </c>
    </row>
    <row r="59" spans="5:37">
      <c r="I59" s="378"/>
      <c r="J59" s="219">
        <f>Electives!B69</f>
        <v>5</v>
      </c>
      <c r="K59" s="36" t="str">
        <f>Electives!C69</f>
        <v>Paint a picture with and without sight</v>
      </c>
      <c r="L59" s="31" t="str">
        <f>IF(Electives!N69&lt;&gt;"","E","")</f>
        <v/>
      </c>
      <c r="R59" s="234"/>
      <c r="S59" s="160" t="str">
        <f>'Shooting Sports'!B29</f>
        <v>S3</v>
      </c>
      <c r="T59" s="160" t="str">
        <f>'Shooting Sports'!C29</f>
        <v>Demonstrate/Explain range commands</v>
      </c>
      <c r="U59" s="160"/>
      <c r="V59" s="160" t="str">
        <f>IF('Shooting Sports'!N29&lt;&gt;"", 'Shooting Sports'!N29, "")</f>
        <v/>
      </c>
      <c r="W59" s="234"/>
      <c r="X59" s="227" t="str">
        <f>NOVA!B48</f>
        <v>4b</v>
      </c>
      <c r="Y59" s="227" t="str">
        <f>NOVA!C48</f>
        <v>Explore a career with earth science</v>
      </c>
      <c r="Z59" s="227"/>
      <c r="AA59" s="227" t="str">
        <f>IF(NOVA!N48&lt;&gt;"", NOVA!N48, "")</f>
        <v/>
      </c>
      <c r="AB59" s="234"/>
      <c r="AC59" s="227">
        <f>NOVA!B107</f>
        <v>4</v>
      </c>
      <c r="AD59" s="227" t="str">
        <f>NOVA!C107</f>
        <v>Do A or B</v>
      </c>
      <c r="AE59" s="227"/>
      <c r="AF59" s="227" t="str">
        <f>IF(NOVA!N107&lt;&gt;"", NOVA!N107, "")</f>
        <v/>
      </c>
      <c r="AG59" s="234"/>
    </row>
    <row r="60" spans="5:37">
      <c r="I60" s="378"/>
      <c r="J60" s="219">
        <f>Electives!B70</f>
        <v>6</v>
      </c>
      <c r="K60" s="36" t="str">
        <f>Electives!C70</f>
        <v>Sign a simple sentence</v>
      </c>
      <c r="L60" s="31" t="str">
        <f>IF(Electives!N70&lt;&gt;"","E","")</f>
        <v/>
      </c>
      <c r="R60" s="177"/>
      <c r="S60" s="160" t="str">
        <f>'Shooting Sports'!B30</f>
        <v>S4</v>
      </c>
      <c r="T60" s="160" t="str">
        <f>'Shooting Sports'!C30</f>
        <v>5 facts about archery in history/lit</v>
      </c>
      <c r="U60" s="160"/>
      <c r="V60" s="160" t="str">
        <f>IF('Shooting Sports'!N30&lt;&gt;"", 'Shooting Sports'!N30, "")</f>
        <v/>
      </c>
      <c r="W60" s="177"/>
      <c r="AB60" s="177"/>
      <c r="AC60" s="227" t="str">
        <f>NOVA!B108</f>
        <v>4a</v>
      </c>
      <c r="AD60" s="227" t="str">
        <f>NOVA!C108</f>
        <v>Visit a place with space science</v>
      </c>
      <c r="AE60" s="227"/>
      <c r="AF60" s="227" t="str">
        <f>IF(NOVA!N108&lt;&gt;"", NOVA!N108, "")</f>
        <v/>
      </c>
      <c r="AG60" s="177"/>
    </row>
    <row r="61" spans="5:37">
      <c r="I61" s="378"/>
      <c r="J61" s="219">
        <f>Electives!B71</f>
        <v>7</v>
      </c>
      <c r="K61" s="36" t="str">
        <f>Electives!C71</f>
        <v>Learn about a famous person with a disability</v>
      </c>
      <c r="L61" s="31" t="str">
        <f>IF(Electives!N71&lt;&gt;"","E","")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IF(NOVA!N109&lt;&gt;"", NOVA!N109, "")</f>
        <v/>
      </c>
      <c r="AG61" s="233"/>
    </row>
    <row r="62" spans="5:37" ht="13.2" customHeight="1">
      <c r="I62" s="378"/>
      <c r="J62" s="219">
        <f>Electives!B72</f>
        <v>8</v>
      </c>
      <c r="K62" s="36" t="str">
        <f>Electives!C72</f>
        <v>Attend an event for disabled people</v>
      </c>
      <c r="L62" s="31" t="str">
        <f>IF(Electives!N72&lt;&gt;"","E","")</f>
        <v/>
      </c>
      <c r="O62"/>
      <c r="R62" s="235"/>
      <c r="S62" s="160">
        <f>'Shooting Sports'!B33</f>
        <v>1</v>
      </c>
      <c r="T62" s="160" t="str">
        <f>'Shooting Sports'!C33</f>
        <v>Demonstrate good shooting techniques</v>
      </c>
      <c r="U62" s="160"/>
      <c r="V62" s="160" t="str">
        <f>IF('Shooting Sports'!N33&lt;&gt;"", 'Shooting Sports'!N33, "")</f>
        <v/>
      </c>
      <c r="W62" s="235"/>
      <c r="AB62" s="235"/>
      <c r="AC62" s="227" t="str">
        <f>NOVA!B110</f>
        <v>4a2</v>
      </c>
      <c r="AD62" s="227" t="str">
        <f>NOVA!C110</f>
        <v>Discuss with counselor</v>
      </c>
      <c r="AE62" s="227"/>
      <c r="AF62" s="227" t="str">
        <f>IF(NOVA!N110&lt;&gt;"", NOVA!N110, "")</f>
        <v/>
      </c>
      <c r="AG62" s="235"/>
    </row>
    <row r="63" spans="5:37" ht="12.75" customHeight="1">
      <c r="E63"/>
      <c r="I63" s="218"/>
      <c r="J63"/>
      <c r="L63" s="175"/>
      <c r="O63"/>
      <c r="R63" s="233"/>
      <c r="S63" s="160">
        <f>'Shooting Sports'!B34</f>
        <v>2</v>
      </c>
      <c r="T63" s="160" t="str">
        <f>'Shooting Sports'!C34</f>
        <v>Explain parts of slingshot</v>
      </c>
      <c r="U63" s="160"/>
      <c r="V63" s="160" t="str">
        <f>IF('Shooting Sports'!N34&lt;&gt;"", 'Shooting Sports'!N34, "")</f>
        <v/>
      </c>
      <c r="W63" s="233"/>
      <c r="AB63" s="233"/>
      <c r="AC63" s="227" t="str">
        <f>NOVA!B111</f>
        <v>4b</v>
      </c>
      <c r="AD63" s="227" t="str">
        <f>NOVA!C111</f>
        <v>Explore a career with space science</v>
      </c>
      <c r="AE63" s="227"/>
      <c r="AF63" s="227" t="str">
        <f>IF(NOVA!N111&lt;&gt;"", NOVA!N111, "")</f>
        <v/>
      </c>
      <c r="AG63" s="233"/>
    </row>
    <row r="64" spans="5:37" ht="12.75" customHeight="1">
      <c r="E64"/>
      <c r="J64"/>
      <c r="L64" s="175"/>
      <c r="O64"/>
      <c r="R64" s="233"/>
      <c r="S64" s="160">
        <f>'Shooting Sports'!B35</f>
        <v>3</v>
      </c>
      <c r="T64" s="160" t="str">
        <f>'Shooting Sports'!C35</f>
        <v>Explain types of ammo</v>
      </c>
      <c r="U64" s="160"/>
      <c r="V64" s="160" t="str">
        <f>IF('Shooting Sports'!N35&lt;&gt;"", 'Shooting Sports'!N35, "")</f>
        <v/>
      </c>
      <c r="W64" s="233"/>
      <c r="AB64" s="233"/>
      <c r="AC64" s="227">
        <f>NOVA!B112</f>
        <v>5</v>
      </c>
      <c r="AD64" s="227" t="str">
        <f>NOVA!C112</f>
        <v>Discuss your findings with counselor</v>
      </c>
      <c r="AE64" s="227"/>
      <c r="AF64" s="227" t="str">
        <f>IF(NOVA!N112&lt;&gt;"", NOVA!N112, "")</f>
        <v/>
      </c>
      <c r="AG64" s="233"/>
    </row>
    <row r="65" spans="5:33">
      <c r="E65"/>
      <c r="J65"/>
      <c r="O65"/>
      <c r="R65" s="233"/>
      <c r="S65" s="160">
        <f>'Shooting Sports'!B36</f>
        <v>4</v>
      </c>
      <c r="T65" s="160" t="str">
        <f>'Shooting Sports'!C36</f>
        <v>Explain types of targets</v>
      </c>
      <c r="U65" s="160"/>
      <c r="V65" s="160" t="str">
        <f>IF('Shooting Sports'!N36&lt;&gt;"", 'Shooting Sports'!N36,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Sports'!N39&lt;&gt;"", 'Shooting Sports'!N39, "")</f>
        <v/>
      </c>
      <c r="W67" s="233"/>
      <c r="AB67" s="233"/>
      <c r="AG67" s="233"/>
    </row>
    <row r="68" spans="5:33">
      <c r="O68"/>
      <c r="R68" s="233"/>
      <c r="S68" s="160" t="str">
        <f>'Shooting Sports'!B40</f>
        <v>S1</v>
      </c>
      <c r="T68" s="160" t="str">
        <f>'Shooting Sports'!C40</f>
        <v>Fire 5 shots in 2 volleys at a target</v>
      </c>
      <c r="U68" s="160"/>
      <c r="V68" s="160" t="str">
        <f>IF('Shooting Sports'!N40&lt;&gt;"", 'Shooting Sports'!N40, "")</f>
        <v/>
      </c>
      <c r="W68" s="233"/>
      <c r="AB68" s="233"/>
      <c r="AG68" s="233"/>
    </row>
    <row r="69" spans="5:33">
      <c r="O69"/>
      <c r="R69" s="233"/>
      <c r="S69" s="160" t="str">
        <f>'Shooting Sports'!B41</f>
        <v>S2</v>
      </c>
      <c r="T69" s="160" t="str">
        <f>'Shooting Sports'!C41</f>
        <v>Demonstrate/Explain range commands</v>
      </c>
      <c r="U69" s="160"/>
      <c r="V69" s="160" t="str">
        <f>IF('Shooting Sports'!N41&lt;&gt;"", 'Shooting Sports'!N41, "")</f>
        <v/>
      </c>
      <c r="W69" s="233"/>
      <c r="AB69" s="233"/>
      <c r="AG69" s="233"/>
    </row>
    <row r="70" spans="5:33" ht="13.2" customHeight="1">
      <c r="O70"/>
      <c r="S70" s="160" t="str">
        <f>'Shooting Sports'!B42</f>
        <v>S3</v>
      </c>
      <c r="T70" s="160" t="str">
        <f>'Shooting Sports'!C42</f>
        <v>Shoot with your off hand</v>
      </c>
      <c r="U70" s="160"/>
      <c r="V70" s="160" t="str">
        <f>IF('Shooting Sports'!N42&lt;&gt;"", 'Shooting Sports'!N42,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tHDkvhENxWie8yLpHegl1PFDdaRIXaODKjBeg5DRcvXqvEd+EdqdA7lOcXowMpXVTVhk57cfD4TGvgh8+LO+hg==" saltValue="8kj5/YP6tTsd2NmQLYzvPQ=="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11</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Bobcat!O13</f>
        <v/>
      </c>
      <c r="D4" s="373" t="str">
        <f>Achievements!E5</f>
        <v>(do 1-4 and one other)</v>
      </c>
      <c r="E4" s="31">
        <f>Achievements!$B6</f>
        <v>1</v>
      </c>
      <c r="F4" s="179" t="str">
        <f>Achievements!$C6</f>
        <v>Attend a pack or family campout</v>
      </c>
      <c r="G4" s="32" t="str">
        <f>IF(Achievements!O6&lt;&gt;"","A","")</f>
        <v/>
      </c>
      <c r="I4" s="366" t="str">
        <f>Electives!E6</f>
        <v>(do 1-4 and one of 5-7)</v>
      </c>
      <c r="J4" s="178">
        <f>Electives!B7</f>
        <v>1</v>
      </c>
      <c r="K4" s="36" t="str">
        <f>Electives!C7</f>
        <v>ID parts of a coin</v>
      </c>
      <c r="L4" s="31" t="str">
        <f>IF(Electives!O7&lt;&gt;"","E","")</f>
        <v/>
      </c>
      <c r="N4" s="378" t="str">
        <f>Electives!E74</f>
        <v>(do all, only one of 3)</v>
      </c>
      <c r="O4" s="178">
        <f>Electives!B75</f>
        <v>1</v>
      </c>
      <c r="P4" s="36" t="str">
        <f>Electives!C75</f>
        <v>Play a game of dinosaur knowledge</v>
      </c>
      <c r="Q4" s="31" t="str">
        <f>IF(Electives!O75&lt;&gt;"","E","")</f>
        <v/>
      </c>
      <c r="R4" s="221"/>
      <c r="S4" s="226">
        <f>'Cub Awards'!B6</f>
        <v>1</v>
      </c>
      <c r="T4" s="364" t="str">
        <f>'Cub Awards'!C6</f>
        <v>Create a checklist to keep home safe</v>
      </c>
      <c r="U4" s="364"/>
      <c r="V4" s="226" t="str">
        <f>IF('Cub Awards'!O6&lt;&gt;"", 'Cub Awards'!O6, "")</f>
        <v/>
      </c>
      <c r="W4" s="221"/>
      <c r="X4" s="227" t="str">
        <f>NOVA!B174</f>
        <v>1a</v>
      </c>
      <c r="Y4" s="227" t="str">
        <f>NOVA!C174</f>
        <v>Complete the Air of the Wolf adventure</v>
      </c>
      <c r="Z4" s="227"/>
      <c r="AA4" s="227" t="str">
        <f>IF(NOVA!O174&lt;&gt;"", NOVA!O174, "")</f>
        <v/>
      </c>
      <c r="AB4" s="221"/>
      <c r="AC4" s="227" t="str">
        <f>NOVA!B51</f>
        <v>1a</v>
      </c>
      <c r="AD4" s="227" t="str">
        <f>NOVA!C51</f>
        <v>Read or watch 1 hour of wildlife content</v>
      </c>
      <c r="AE4" s="227"/>
      <c r="AF4" s="227" t="str">
        <f>IF(NOVA!O51&lt;&gt;"", NOVA!O51, "")</f>
        <v/>
      </c>
      <c r="AG4" s="221"/>
      <c r="AH4" s="227" t="str">
        <f>NOVA!B115</f>
        <v>1a</v>
      </c>
      <c r="AI4" s="227" t="str">
        <f>NOVA!C115</f>
        <v>Read or watch 1 hour of tech content</v>
      </c>
      <c r="AJ4" s="227"/>
      <c r="AK4" s="227" t="str">
        <f>IF(NOVA!O115&lt;&gt;"", NOVA!O115,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IF(Achievements!O7&lt;&gt;"","A","")</f>
        <v/>
      </c>
      <c r="I5" s="367"/>
      <c r="J5" s="178">
        <f>Electives!B8</f>
        <v>2</v>
      </c>
      <c r="K5" s="36" t="str">
        <f>Electives!C8</f>
        <v>Find and tell about the mintmarks</v>
      </c>
      <c r="L5" s="31" t="str">
        <f>IF(Electives!O8&lt;&gt;"","E","")</f>
        <v/>
      </c>
      <c r="N5" s="378"/>
      <c r="O5" s="178">
        <f>Electives!B76</f>
        <v>2</v>
      </c>
      <c r="P5" s="36" t="str">
        <f>Electives!C76</f>
        <v>Create an imaginary dinosaur</v>
      </c>
      <c r="Q5" s="31" t="str">
        <f>IF(Electives!O76&lt;&gt;"","E","")</f>
        <v/>
      </c>
      <c r="R5" s="224"/>
      <c r="S5" s="226">
        <f>'Cub Awards'!B7</f>
        <v>2</v>
      </c>
      <c r="T5" s="364" t="str">
        <f>'Cub Awards'!C7</f>
        <v>Discuss emergency plan with family</v>
      </c>
      <c r="U5" s="364"/>
      <c r="V5" s="226" t="str">
        <f>IF('Cub Awards'!O7&lt;&gt;"", 'Cub Awards'!O7, "")</f>
        <v/>
      </c>
      <c r="W5" s="224"/>
      <c r="X5" s="227" t="str">
        <f>NOVA!B175</f>
        <v>1b</v>
      </c>
      <c r="Y5" s="227" t="str">
        <f>NOVA!C175</f>
        <v>Complete the Code of the Wolf adventure</v>
      </c>
      <c r="Z5" s="227"/>
      <c r="AA5" s="227" t="str">
        <f>IF(NOVA!O175&lt;&gt;"", NOVA!O175, "")</f>
        <v xml:space="preserve"> </v>
      </c>
      <c r="AB5" s="224"/>
      <c r="AC5" s="227" t="str">
        <f>NOVA!B52</f>
        <v>1b</v>
      </c>
      <c r="AD5" s="227" t="str">
        <f>NOVA!C52</f>
        <v>List at least two questions or ideas</v>
      </c>
      <c r="AE5" s="227"/>
      <c r="AF5" s="227" t="str">
        <f>IF(NOVA!O52&lt;&gt;"", NOVA!O52, "")</f>
        <v/>
      </c>
      <c r="AG5" s="224"/>
      <c r="AH5" s="227" t="str">
        <f>NOVA!B116</f>
        <v>1b</v>
      </c>
      <c r="AI5" s="227" t="str">
        <f>NOVA!C116</f>
        <v>List at least two questions or ideas</v>
      </c>
      <c r="AJ5" s="227"/>
      <c r="AK5" s="227" t="str">
        <f>IF(NOVA!O116&lt;&gt;"", NOVA!O116, "")</f>
        <v/>
      </c>
    </row>
    <row r="6" spans="1:37">
      <c r="A6" s="39" t="s">
        <v>271</v>
      </c>
      <c r="B6" s="48" t="str">
        <f>IF(COUNTIF(B11:B16,"C")&gt;0,COUNTIF(B11:B16,"C")," ")</f>
        <v xml:space="preserve"> </v>
      </c>
      <c r="D6" s="374"/>
      <c r="E6" s="31" t="str">
        <f>Achievements!$B8</f>
        <v>3a</v>
      </c>
      <c r="F6" s="179" t="str">
        <f>Achievements!$C8</f>
        <v>Recite Outdoor Code</v>
      </c>
      <c r="G6" s="32" t="str">
        <f>IF(Achievements!O8&lt;&gt;"","A","")</f>
        <v/>
      </c>
      <c r="I6" s="367"/>
      <c r="J6" s="178">
        <f>Electives!B9</f>
        <v>3</v>
      </c>
      <c r="K6" s="36" t="str">
        <f>Electives!C9</f>
        <v>Make a rubbing of a coin</v>
      </c>
      <c r="L6" s="31" t="str">
        <f>IF(Electives!O9&lt;&gt;"","E","")</f>
        <v/>
      </c>
      <c r="N6" s="378"/>
      <c r="O6" s="178" t="str">
        <f>Electives!B77</f>
        <v>3a</v>
      </c>
      <c r="P6" s="36" t="str">
        <f>Electives!C77</f>
        <v>Make a fossil cast</v>
      </c>
      <c r="Q6" s="31" t="str">
        <f>IF(Electives!O77&lt;&gt;"","E","")</f>
        <v/>
      </c>
      <c r="R6" s="228"/>
      <c r="S6" s="226">
        <f>'Cub Awards'!B8</f>
        <v>3</v>
      </c>
      <c r="T6" s="364" t="str">
        <f>'Cub Awards'!C8</f>
        <v>Create/plan/practice summoning help</v>
      </c>
      <c r="U6" s="364"/>
      <c r="V6" s="226" t="str">
        <f>IF('Cub Awards'!O8&lt;&gt;"", 'Cub Awards'!O8, "")</f>
        <v/>
      </c>
      <c r="W6" s="228"/>
      <c r="X6" s="227">
        <f>NOVA!B176</f>
        <v>2</v>
      </c>
      <c r="Y6" s="227" t="str">
        <f>NOVA!C176</f>
        <v>Complete Call of the Wild adventure</v>
      </c>
      <c r="Z6" s="227"/>
      <c r="AA6" s="227" t="str">
        <f>IF(NOVA!O176&lt;&gt;"", NOVA!O176, "")</f>
        <v/>
      </c>
      <c r="AB6" s="228"/>
      <c r="AC6" s="227" t="str">
        <f>NOVA!B53</f>
        <v>1c</v>
      </c>
      <c r="AD6" s="227" t="str">
        <f>NOVA!C53</f>
        <v>Discuss two with your counselor</v>
      </c>
      <c r="AE6" s="227"/>
      <c r="AF6" s="227" t="str">
        <f>IF(NOVA!O53&lt;&gt;"", NOVA!O53, "")</f>
        <v/>
      </c>
      <c r="AG6" s="228"/>
      <c r="AH6" s="227" t="str">
        <f>NOVA!B117</f>
        <v>1c</v>
      </c>
      <c r="AI6" s="227" t="str">
        <f>NOVA!C117</f>
        <v>Discuss two with your counselor</v>
      </c>
      <c r="AJ6" s="227"/>
      <c r="AK6" s="227" t="str">
        <f>IF(NOVA!O117&lt;&gt;"", NOVA!O117,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IF(Achievements!O9&lt;&gt;"","A","")</f>
        <v/>
      </c>
      <c r="I7" s="367"/>
      <c r="J7" s="178">
        <f>Electives!B10</f>
        <v>4</v>
      </c>
      <c r="K7" s="36" t="str">
        <f>Electives!C10</f>
        <v>Play a game with coin math</v>
      </c>
      <c r="L7" s="31" t="str">
        <f>IF(Electives!O10&lt;&gt;"","E","")</f>
        <v/>
      </c>
      <c r="N7" s="378"/>
      <c r="O7" s="178" t="str">
        <f>Electives!B78</f>
        <v>3b</v>
      </c>
      <c r="P7" s="36" t="str">
        <f>Electives!C78</f>
        <v>Make a dinosaur dig and dig in it</v>
      </c>
      <c r="Q7" s="31" t="str">
        <f>IF(Electives!O78&lt;&gt;"","E","")</f>
        <v/>
      </c>
      <c r="R7" s="228"/>
      <c r="S7" s="226">
        <f>'Cub Awards'!B9</f>
        <v>4</v>
      </c>
      <c r="T7" s="364" t="str">
        <f>'Cub Awards'!C9</f>
        <v>Learn basic first aid</v>
      </c>
      <c r="U7" s="364"/>
      <c r="V7" s="226" t="str">
        <f>IF('Cub Awards'!O9&lt;&gt;"", 'Cub Awards'!O9, "")</f>
        <v/>
      </c>
      <c r="W7" s="228"/>
      <c r="X7" s="227">
        <f>NOVA!B177</f>
        <v>3</v>
      </c>
      <c r="Y7" s="227" t="str">
        <f>NOVA!C177</f>
        <v>Discuss facts about Dr. Alvarez</v>
      </c>
      <c r="Z7" s="227"/>
      <c r="AA7" s="227" t="str">
        <f>IF(NOVA!O177&lt;&gt;"", NOVA!O177, "")</f>
        <v/>
      </c>
      <c r="AB7" s="228"/>
      <c r="AC7" s="227">
        <f>NOVA!B54</f>
        <v>2</v>
      </c>
      <c r="AD7" s="227" t="str">
        <f>NOVA!C54</f>
        <v>Complete an elective listed in comment</v>
      </c>
      <c r="AE7" s="227"/>
      <c r="AF7" s="227" t="str">
        <f>IF(NOVA!O54&lt;&gt;"", NOVA!O54, "")</f>
        <v/>
      </c>
      <c r="AG7" s="228"/>
      <c r="AH7" s="227">
        <f>NOVA!B118</f>
        <v>2</v>
      </c>
      <c r="AI7" s="227" t="str">
        <f>NOVA!C118</f>
        <v>Complete an elective listed in comment</v>
      </c>
      <c r="AJ7" s="227"/>
      <c r="AK7" s="227" t="str">
        <f>IF(NOVA!O118&lt;&gt;"", NOVA!O118, "")</f>
        <v/>
      </c>
    </row>
    <row r="8" spans="1:37">
      <c r="A8" s="47"/>
      <c r="B8" s="47"/>
      <c r="D8" s="374"/>
      <c r="E8" s="31" t="str">
        <f>Achievements!$B10</f>
        <v>3c</v>
      </c>
      <c r="F8" s="179" t="str">
        <f>Achievements!$C10</f>
        <v>List how you are careful with fire</v>
      </c>
      <c r="G8" s="32" t="str">
        <f>IF(Achievements!O10&lt;&gt;"","A","")</f>
        <v/>
      </c>
      <c r="I8" s="367"/>
      <c r="J8" s="178">
        <f>Electives!B11</f>
        <v>5</v>
      </c>
      <c r="K8" s="36" t="str">
        <f>Electives!C11</f>
        <v>Play a coin game</v>
      </c>
      <c r="L8" s="31" t="str">
        <f>IF(Electives!O11&lt;&gt;"","E","")</f>
        <v/>
      </c>
      <c r="N8" s="378"/>
      <c r="O8" s="178">
        <f>Electives!B79</f>
        <v>4</v>
      </c>
      <c r="P8" s="36" t="str">
        <f>Electives!C79</f>
        <v>Make an edible fossil</v>
      </c>
      <c r="Q8" s="31" t="str">
        <f>IF(Electives!O79&lt;&gt;"","E","")</f>
        <v/>
      </c>
      <c r="R8" s="228"/>
      <c r="S8" s="226">
        <f>'Cub Awards'!B10</f>
        <v>5</v>
      </c>
      <c r="T8" s="364" t="str">
        <f>'Cub Awards'!C10</f>
        <v>Join a safe kids program</v>
      </c>
      <c r="U8" s="364"/>
      <c r="V8" s="226" t="str">
        <f>IF('Cub Awards'!O10&lt;&gt;"", 'Cub Awards'!O10, "")</f>
        <v/>
      </c>
      <c r="W8" s="228"/>
      <c r="X8" s="227">
        <f>NOVA!B178</f>
        <v>4</v>
      </c>
      <c r="Y8" s="227" t="str">
        <f>NOVA!C178</f>
        <v>Research 3 famous STEM professionals</v>
      </c>
      <c r="Z8" s="227"/>
      <c r="AA8" s="227" t="str">
        <f>IF(NOVA!O178&lt;&gt;"", NOVA!O178, "")</f>
        <v/>
      </c>
      <c r="AB8" s="228"/>
      <c r="AC8" s="227" t="str">
        <f>NOVA!B55</f>
        <v>3a</v>
      </c>
      <c r="AD8" s="227" t="str">
        <f>NOVA!C55</f>
        <v>Explore what is wildlife</v>
      </c>
      <c r="AE8" s="227"/>
      <c r="AF8" s="227" t="str">
        <f>IF(NOVA!O55&lt;&gt;"", NOVA!O55, "")</f>
        <v/>
      </c>
      <c r="AG8" s="228"/>
      <c r="AH8" s="227" t="str">
        <f>NOVA!B119</f>
        <v>3a</v>
      </c>
      <c r="AI8" s="227" t="str">
        <f>NOVA!C119</f>
        <v>Look up definition of Technology</v>
      </c>
      <c r="AJ8" s="227"/>
      <c r="AK8" s="227" t="str">
        <f>IF(NOVA!O119&lt;&gt;"", NOVA!O119, "")</f>
        <v/>
      </c>
    </row>
    <row r="9" spans="1:37">
      <c r="A9" s="4"/>
      <c r="B9" s="4"/>
      <c r="D9" s="374"/>
      <c r="E9" s="31" t="str">
        <f>Achievements!$B11</f>
        <v>4a</v>
      </c>
      <c r="F9" s="179" t="str">
        <f>Achievements!$C11</f>
        <v>Show what to do during natural disaster</v>
      </c>
      <c r="G9" s="32" t="str">
        <f>IF(Achievements!O11&lt;&gt;"","A","")</f>
        <v/>
      </c>
      <c r="I9" s="367"/>
      <c r="J9" s="178">
        <f>Electives!B12</f>
        <v>6</v>
      </c>
      <c r="K9" s="36" t="str">
        <f>Electives!C12</f>
        <v>Create a balance scale</v>
      </c>
      <c r="L9" s="31" t="str">
        <f>IF(Electives!O12&lt;&gt;"","E","")</f>
        <v/>
      </c>
      <c r="O9" s="174" t="str">
        <f>Electives!B81</f>
        <v>Finding Your Way</v>
      </c>
      <c r="P9" s="29"/>
      <c r="R9" s="228"/>
      <c r="S9" s="226">
        <f>'Cub Awards'!B11</f>
        <v>6</v>
      </c>
      <c r="T9" s="364" t="str">
        <f>'Cub Awards'!C11</f>
        <v>Tell about what you learned</v>
      </c>
      <c r="U9" s="364"/>
      <c r="V9" s="226" t="str">
        <f>IF('Cub Awards'!O11&lt;&gt;"", 'Cub Awards'!O11, "")</f>
        <v/>
      </c>
      <c r="W9" s="228"/>
      <c r="X9" s="227">
        <f>NOVA!B179</f>
        <v>5</v>
      </c>
      <c r="Y9" s="227" t="str">
        <f>NOVA!C179</f>
        <v>Discuss importance of STEM education</v>
      </c>
      <c r="Z9" s="227"/>
      <c r="AA9" s="227" t="str">
        <f>IF(NOVA!O179&lt;&gt;"", NOVA!O179, "")</f>
        <v/>
      </c>
      <c r="AB9" s="228"/>
      <c r="AC9" s="227" t="str">
        <f>NOVA!B56</f>
        <v>3b</v>
      </c>
      <c r="AD9" s="227" t="str">
        <f>NOVA!C56</f>
        <v>Explain relationships within food chain</v>
      </c>
      <c r="AE9" s="227"/>
      <c r="AF9" s="227" t="str">
        <f>IF(NOVA!O56&lt;&gt;"", NOVA!O56, "")</f>
        <v/>
      </c>
      <c r="AG9" s="228"/>
      <c r="AH9" s="227" t="str">
        <f>NOVA!B120</f>
        <v>3b1</v>
      </c>
      <c r="AI9" s="227" t="str">
        <f>NOVA!C120</f>
        <v>How is tech used in communication</v>
      </c>
      <c r="AJ9" s="227"/>
      <c r="AK9" s="227" t="str">
        <f>IF(NOVA!O120&lt;&gt;"", NOVA!O120, "")</f>
        <v/>
      </c>
    </row>
    <row r="10" spans="1:37" ht="12.75" customHeight="1">
      <c r="A10" s="1" t="s">
        <v>24</v>
      </c>
      <c r="D10" s="374"/>
      <c r="E10" s="31" t="str">
        <f>Achievements!$B12</f>
        <v>4b</v>
      </c>
      <c r="F10" s="179" t="str">
        <f>Achievements!$C12</f>
        <v>Show what to do to prevent spreading germs</v>
      </c>
      <c r="G10" s="32" t="str">
        <f>IF(Achievements!O12&lt;&gt;"","A","")</f>
        <v/>
      </c>
      <c r="I10" s="368"/>
      <c r="J10" s="178">
        <f>Electives!B13</f>
        <v>7</v>
      </c>
      <c r="K10" s="36" t="str">
        <f>Electives!C13</f>
        <v>Do a coin weight investigation</v>
      </c>
      <c r="L10" s="31" t="str">
        <f>IF(Electives!O13&lt;&gt;"","E","")</f>
        <v/>
      </c>
      <c r="N10" s="378" t="str">
        <f>Electives!E81</f>
        <v>(do all)</v>
      </c>
      <c r="O10" s="178" t="str">
        <f>Electives!B82</f>
        <v>1a</v>
      </c>
      <c r="P10" s="36" t="str">
        <f>Electives!C82</f>
        <v>Locate your home on a map</v>
      </c>
      <c r="Q10" s="31" t="str">
        <f>IF(Electives!O82&lt;&gt;"","E","")</f>
        <v/>
      </c>
      <c r="R10" s="224"/>
      <c r="S10" s="229"/>
      <c r="T10" s="324" t="str">
        <f>'Cub Awards'!C13</f>
        <v>Outdoor Activity Award</v>
      </c>
      <c r="U10" s="324"/>
      <c r="V10" s="229"/>
      <c r="W10" s="224"/>
      <c r="X10" s="227">
        <f>NOVA!B180</f>
        <v>6</v>
      </c>
      <c r="Y10" s="227" t="str">
        <f>NOVA!C180</f>
        <v>Participate in a science project</v>
      </c>
      <c r="Z10" s="227"/>
      <c r="AA10" s="227" t="str">
        <f>IF(NOVA!O180&lt;&gt;"", NOVA!O180, "")</f>
        <v/>
      </c>
      <c r="AB10" s="224"/>
      <c r="AC10" s="227" t="str">
        <f>NOVA!B57</f>
        <v>3c</v>
      </c>
      <c r="AD10" s="227" t="str">
        <f>NOVA!C57</f>
        <v>Explain your favorite plant / wildlife</v>
      </c>
      <c r="AE10" s="227"/>
      <c r="AF10" s="227" t="str">
        <f>IF(NOVA!O57&lt;&gt;"", NOVA!O57, "")</f>
        <v/>
      </c>
      <c r="AG10" s="224"/>
      <c r="AH10" s="227" t="str">
        <f>NOVA!B121</f>
        <v>3b2</v>
      </c>
      <c r="AI10" s="227" t="str">
        <f>NOVA!C121</f>
        <v>How is tech used in business</v>
      </c>
      <c r="AJ10" s="227"/>
      <c r="AK10" s="227" t="str">
        <f>IF(NOVA!O121&lt;&gt;"", NOVA!O121, "")</f>
        <v/>
      </c>
    </row>
    <row r="11" spans="1:37" ht="13.2" customHeight="1">
      <c r="A11" s="40" t="str">
        <f>Achievements!B5</f>
        <v>Call of the Wild</v>
      </c>
      <c r="B11" s="49" t="str">
        <f>Achievements!O15</f>
        <v/>
      </c>
      <c r="D11" s="374"/>
      <c r="E11" s="31">
        <f>Achievements!$B13</f>
        <v>5</v>
      </c>
      <c r="F11" s="179" t="str">
        <f>Achievements!$C13</f>
        <v>Tie an overhand and square knots</v>
      </c>
      <c r="G11" s="32" t="str">
        <f>IF(Achievements!O13&lt;&gt;"","A","")</f>
        <v/>
      </c>
      <c r="J11" s="174" t="str">
        <f>Electives!B15</f>
        <v>Air of the Wolf</v>
      </c>
      <c r="K11" s="1"/>
      <c r="N11" s="378"/>
      <c r="O11" s="178" t="str">
        <f>Electives!B83</f>
        <v>1b</v>
      </c>
      <c r="P11" s="36" t="str">
        <f>Electives!C83</f>
        <v>Draw a map</v>
      </c>
      <c r="Q11" s="31" t="str">
        <f>IF(Electives!O83&lt;&gt;"","E","")</f>
        <v/>
      </c>
      <c r="R11" s="224"/>
      <c r="S11" s="226">
        <f>'Cub Awards'!B14</f>
        <v>1</v>
      </c>
      <c r="T11" s="364" t="str">
        <f>'Cub Awards'!C14</f>
        <v>Attend either summer Day or Resident camp</v>
      </c>
      <c r="U11" s="364"/>
      <c r="V11" s="226" t="str">
        <f>IF('Cub Awards'!O14&lt;&gt;"", 'Cub Awards'!O14, "")</f>
        <v/>
      </c>
      <c r="W11" s="224"/>
      <c r="X11" s="227">
        <f>NOVA!B181</f>
        <v>7</v>
      </c>
      <c r="Y11" s="227" t="str">
        <f>NOVA!C181</f>
        <v>Do ONE</v>
      </c>
      <c r="Z11" s="227"/>
      <c r="AA11" s="227" t="str">
        <f>IF(NOVA!O181&lt;&gt;"", NOVA!O181, "")</f>
        <v/>
      </c>
      <c r="AB11" s="224"/>
      <c r="AC11" s="227" t="str">
        <f>NOVA!B58</f>
        <v>3d</v>
      </c>
      <c r="AD11" s="227" t="str">
        <f>NOVA!C58</f>
        <v>Discuss what you've learned</v>
      </c>
      <c r="AE11" s="227"/>
      <c r="AF11" s="227" t="str">
        <f>IF(NOVA!O58&lt;&gt;"", NOVA!O58, "")</f>
        <v/>
      </c>
      <c r="AG11" s="224"/>
      <c r="AH11" s="227" t="str">
        <f>NOVA!B122</f>
        <v>3b3</v>
      </c>
      <c r="AI11" s="227" t="str">
        <f>NOVA!C122</f>
        <v>How is tech used in construction</v>
      </c>
      <c r="AJ11" s="227"/>
      <c r="AK11" s="227" t="str">
        <f>IF(NOVA!O122&lt;&gt;"", NOVA!O122, "")</f>
        <v/>
      </c>
    </row>
    <row r="12" spans="1:37" ht="13.2" customHeight="1">
      <c r="A12" s="41" t="str">
        <f>Achievements!B16</f>
        <v>Council Fire</v>
      </c>
      <c r="B12" s="49" t="str">
        <f>Achievements!O24</f>
        <v/>
      </c>
      <c r="D12" s="374"/>
      <c r="E12" s="31">
        <f>Achievements!$B14</f>
        <v>6</v>
      </c>
      <c r="F12" s="179" t="str">
        <f>Achievements!$C14</f>
        <v>Identify four types of animals</v>
      </c>
      <c r="G12" s="32" t="str">
        <f>IF(Achievements!O14&lt;&gt;"","A","")</f>
        <v/>
      </c>
      <c r="I12" s="378" t="str">
        <f>Electives!E15</f>
        <v>(do two of 1 and two of 2)</v>
      </c>
      <c r="J12" s="178" t="str">
        <f>Electives!B16</f>
        <v>1a</v>
      </c>
      <c r="K12" s="178" t="str">
        <f>Electives!C16</f>
        <v>Fly and modify a paper airplane</v>
      </c>
      <c r="L12" s="31" t="str">
        <f>IF(Electives!O16&lt;&gt;"","E","")</f>
        <v/>
      </c>
      <c r="N12" s="378"/>
      <c r="O12" s="178" t="str">
        <f>Electives!B84</f>
        <v>2a</v>
      </c>
      <c r="P12" s="36" t="str">
        <f>Electives!C84</f>
        <v>Identify a compass rose</v>
      </c>
      <c r="Q12" s="31" t="str">
        <f>IF(Electives!O84&lt;&gt;"","E","")</f>
        <v/>
      </c>
      <c r="R12" s="221"/>
      <c r="S12" s="226">
        <f>'Cub Awards'!B15</f>
        <v>2</v>
      </c>
      <c r="T12" s="364" t="str">
        <f>'Cub Awards'!C15</f>
        <v>Complete Paws on the Path</v>
      </c>
      <c r="U12" s="364"/>
      <c r="V12" s="226" t="str">
        <f>IF('Cub Awards'!O15&lt;&gt;"", 'Cub Awards'!O15, "")</f>
        <v xml:space="preserve"> </v>
      </c>
      <c r="W12" s="221"/>
      <c r="X12" s="227" t="str">
        <f>NOVA!B182</f>
        <v>7a</v>
      </c>
      <c r="Y12" s="227" t="str">
        <f>NOVA!C182</f>
        <v>Visit with someone in a STEM career</v>
      </c>
      <c r="Z12" s="227"/>
      <c r="AA12" s="227" t="str">
        <f>IF(NOVA!O182&lt;&gt;"", NOVA!O182, "")</f>
        <v/>
      </c>
      <c r="AB12" s="221"/>
      <c r="AC12" s="227">
        <f>NOVA!B59</f>
        <v>4</v>
      </c>
      <c r="AD12" s="227" t="str">
        <f>NOVA!C59</f>
        <v>Do TWO from A-F</v>
      </c>
      <c r="AE12" s="227"/>
      <c r="AF12" s="227" t="str">
        <f>IF(NOVA!O59&lt;&gt;"", NOVA!O59, "")</f>
        <v/>
      </c>
      <c r="AG12" s="221"/>
      <c r="AH12" s="227" t="str">
        <f>NOVA!B123</f>
        <v>3b4</v>
      </c>
      <c r="AI12" s="227" t="str">
        <f>NOVA!C123</f>
        <v>How is tech used in sports</v>
      </c>
      <c r="AJ12" s="227"/>
      <c r="AK12" s="227" t="str">
        <f>IF(NOVA!O123&lt;&gt;"", NOVA!O123, "")</f>
        <v/>
      </c>
    </row>
    <row r="13" spans="1:37">
      <c r="A13" s="41" t="str">
        <f>Achievements!B25</f>
        <v>Duty to God Footsteps</v>
      </c>
      <c r="B13" s="49" t="str">
        <f>Achievements!O32</f>
        <v/>
      </c>
      <c r="D13" s="379" t="str">
        <f>Achievements!$B16</f>
        <v>Council Fire</v>
      </c>
      <c r="E13" s="379"/>
      <c r="F13" s="379"/>
      <c r="G13" s="379"/>
      <c r="I13" s="378"/>
      <c r="J13" s="178" t="str">
        <f>Electives!B17</f>
        <v>1b</v>
      </c>
      <c r="K13" s="178" t="str">
        <f>Electives!C17</f>
        <v>Make a balloon powered sled</v>
      </c>
      <c r="L13" s="31" t="str">
        <f>IF(Electives!O17&lt;&gt;"","E","")</f>
        <v/>
      </c>
      <c r="N13" s="378"/>
      <c r="O13" s="178" t="str">
        <f>Electives!B85</f>
        <v>2b</v>
      </c>
      <c r="P13" s="36" t="str">
        <f>Electives!C85</f>
        <v>Use a compass to find north</v>
      </c>
      <c r="Q13" s="31" t="str">
        <f>IF(Electives!O85&lt;&gt;"","E","")</f>
        <v/>
      </c>
      <c r="R13" s="221"/>
      <c r="S13" s="226">
        <f>'Cub Awards'!B16</f>
        <v>3</v>
      </c>
      <c r="T13" s="364" t="str">
        <f>'Cub Awards'!C16</f>
        <v>do five</v>
      </c>
      <c r="U13" s="364"/>
      <c r="V13" s="226" t="str">
        <f>IF('Cub Awards'!O16&lt;&gt;"", 'Cub Awards'!O16, "")</f>
        <v/>
      </c>
      <c r="W13" s="221"/>
      <c r="X13" s="227" t="str">
        <f>NOVA!B183</f>
        <v>7b</v>
      </c>
      <c r="Y13" s="227" t="str">
        <f>NOVA!C183</f>
        <v>Learn about a career dependent on STEM</v>
      </c>
      <c r="Z13" s="227"/>
      <c r="AA13" s="227" t="str">
        <f>IF(NOVA!O183&lt;&gt;"", NOVA!O183, "")</f>
        <v/>
      </c>
      <c r="AB13" s="221"/>
      <c r="AC13" s="227" t="str">
        <f>NOVA!B60</f>
        <v>4a1</v>
      </c>
      <c r="AD13" s="227" t="str">
        <f>NOVA!C60</f>
        <v xml:space="preserve">Catalog 3-5 endangered plants/animals </v>
      </c>
      <c r="AE13" s="227"/>
      <c r="AF13" s="227" t="str">
        <f>IF(NOVA!O60&lt;&gt;"", NOVA!O60, "")</f>
        <v/>
      </c>
      <c r="AG13" s="221"/>
      <c r="AH13" s="227" t="str">
        <f>NOVA!B124</f>
        <v>3b5</v>
      </c>
      <c r="AI13" s="227" t="str">
        <f>NOVA!C124</f>
        <v>How is tech used in entertainment</v>
      </c>
      <c r="AJ13" s="227"/>
      <c r="AK13" s="227" t="str">
        <f>IF(NOVA!O124&lt;&gt;"", NOVA!O124, "")</f>
        <v/>
      </c>
    </row>
    <row r="14" spans="1:37" ht="12.75" customHeight="1">
      <c r="A14" s="41" t="str">
        <f>Achievements!B33</f>
        <v>Howling at the Moon</v>
      </c>
      <c r="B14" s="49" t="str">
        <f>Achievements!O38</f>
        <v xml:space="preserve"> </v>
      </c>
      <c r="D14" s="373" t="str">
        <f>Achievements!E16</f>
        <v>(do 1-2 and one of 3-7)</v>
      </c>
      <c r="E14" s="31">
        <f>Achievements!$B17</f>
        <v>1</v>
      </c>
      <c r="F14" s="179" t="str">
        <f>Achievements!$C17</f>
        <v>Participate in a flag ceremony</v>
      </c>
      <c r="G14" s="32" t="str">
        <f>IF(Achievements!O17&lt;&gt;"","A","")</f>
        <v/>
      </c>
      <c r="I14" s="378"/>
      <c r="J14" s="178" t="str">
        <f>Electives!B18</f>
        <v>1c</v>
      </c>
      <c r="K14" s="178" t="str">
        <f>Electives!C18</f>
        <v>Bounce an underinflated ball</v>
      </c>
      <c r="L14" s="31" t="str">
        <f>IF(Electives!O18&lt;&gt;"","E","")</f>
        <v/>
      </c>
      <c r="N14" s="378"/>
      <c r="O14" s="178">
        <f>Electives!B86</f>
        <v>3</v>
      </c>
      <c r="P14" s="36" t="str">
        <f>Electives!C86</f>
        <v>Use a compass on a scavenger hunt</v>
      </c>
      <c r="Q14" s="31" t="str">
        <f>IF(Electives!O86&lt;&gt;"","E","")</f>
        <v/>
      </c>
      <c r="R14" s="228"/>
      <c r="S14" s="226" t="str">
        <f>'Cub Awards'!B17</f>
        <v>a</v>
      </c>
      <c r="T14" s="364" t="str">
        <f>'Cub Awards'!C17</f>
        <v>Participate in nature hike</v>
      </c>
      <c r="U14" s="364"/>
      <c r="V14" s="226" t="str">
        <f>IF('Cub Awards'!O17&lt;&gt;"", 'Cub Awards'!O17, "")</f>
        <v/>
      </c>
      <c r="W14" s="228"/>
      <c r="X14" s="227">
        <f>NOVA!B184</f>
        <v>8</v>
      </c>
      <c r="Y14" s="227" t="str">
        <f>NOVA!C184</f>
        <v>Discuss scientific method</v>
      </c>
      <c r="Z14" s="227"/>
      <c r="AA14" s="227" t="str">
        <f>IF(NOVA!O184&lt;&gt;"", NOVA!O184, "")</f>
        <v/>
      </c>
      <c r="AB14" s="228"/>
      <c r="AC14" s="227" t="str">
        <f>NOVA!B61</f>
        <v>4a2</v>
      </c>
      <c r="AD14" s="227" t="str">
        <f>NOVA!C61</f>
        <v>Display 10 locally threatened species</v>
      </c>
      <c r="AE14" s="227"/>
      <c r="AF14" s="227" t="str">
        <f>IF(NOVA!O61&lt;&gt;"", NOVA!O61, "")</f>
        <v/>
      </c>
      <c r="AG14" s="228"/>
      <c r="AH14" s="227" t="str">
        <f>NOVA!B125</f>
        <v>3c</v>
      </c>
      <c r="AI14" s="227" t="str">
        <f>NOVA!C125</f>
        <v>Discuss your findings with counselor</v>
      </c>
      <c r="AJ14" s="227"/>
      <c r="AK14" s="227" t="str">
        <f>IF(NOVA!O125&lt;&gt;"", NOVA!O125, "")</f>
        <v/>
      </c>
    </row>
    <row r="15" spans="1:37">
      <c r="A15" s="41" t="str">
        <f>Achievements!B39</f>
        <v>Paws on the Path</v>
      </c>
      <c r="B15" s="49" t="str">
        <f>Achievements!O47</f>
        <v xml:space="preserve"> </v>
      </c>
      <c r="D15" s="374"/>
      <c r="E15" s="31">
        <f>Achievements!$B18</f>
        <v>2</v>
      </c>
      <c r="F15" s="179" t="str">
        <f>Achievements!$C18</f>
        <v>Work on a service project</v>
      </c>
      <c r="G15" s="32" t="str">
        <f>IF(Achievements!O18&lt;&gt;"","A","")</f>
        <v/>
      </c>
      <c r="I15" s="378"/>
      <c r="J15" s="178" t="str">
        <f>Electives!B19</f>
        <v>1d</v>
      </c>
      <c r="K15" s="178" t="str">
        <f>Electives!C19</f>
        <v>Roll an underinflated ball or tire</v>
      </c>
      <c r="L15" s="31" t="str">
        <f>IF(Electives!O19&lt;&gt;"","E","")</f>
        <v/>
      </c>
      <c r="N15" s="378"/>
      <c r="O15" s="178">
        <f>Electives!B87</f>
        <v>4</v>
      </c>
      <c r="P15" s="36" t="str">
        <f>Electives!C87</f>
        <v>Go on a hike with a map and compass</v>
      </c>
      <c r="Q15" s="31" t="str">
        <f>IF(Electives!O87&lt;&gt;"","E","")</f>
        <v/>
      </c>
      <c r="R15" s="224"/>
      <c r="S15" s="226" t="str">
        <f>'Cub Awards'!B18</f>
        <v>b</v>
      </c>
      <c r="T15" s="364" t="str">
        <f>'Cub Awards'!C18</f>
        <v>Participate in outdoor activity</v>
      </c>
      <c r="U15" s="364"/>
      <c r="V15" s="226" t="str">
        <f>IF('Cub Awards'!O18&lt;&gt;"", 'Cub Awards'!O18, "")</f>
        <v/>
      </c>
      <c r="W15" s="224"/>
      <c r="X15" s="227">
        <f>NOVA!B185</f>
        <v>9</v>
      </c>
      <c r="Y15" s="227" t="str">
        <f>NOVA!C185</f>
        <v>Participate in a STEM activity with den</v>
      </c>
      <c r="Z15" s="227"/>
      <c r="AA15" s="227" t="str">
        <f>IF(NOVA!O185&lt;&gt;"", NOVA!O185, "")</f>
        <v/>
      </c>
      <c r="AB15" s="224"/>
      <c r="AC15" s="227" t="str">
        <f>NOVA!B62</f>
        <v>4a3</v>
      </c>
      <c r="AD15" s="227" t="str">
        <f>NOVA!C62</f>
        <v>Discuss threatened v. endangered v. extinct</v>
      </c>
      <c r="AE15" s="227"/>
      <c r="AF15" s="227" t="str">
        <f>IF(NOVA!O62&lt;&gt;"", NOVA!O62, "")</f>
        <v/>
      </c>
      <c r="AG15" s="224"/>
      <c r="AH15" s="227">
        <f>NOVA!B126</f>
        <v>4</v>
      </c>
      <c r="AI15" s="227" t="str">
        <f>NOVA!C126</f>
        <v>Visit a place where tech is used</v>
      </c>
      <c r="AJ15" s="227"/>
      <c r="AK15" s="227" t="str">
        <f>IF(NOVA!O126&lt;&gt;"", NOVA!O126, "")</f>
        <v/>
      </c>
    </row>
    <row r="16" spans="1:37" ht="13.2" customHeight="1">
      <c r="A16" s="42" t="str">
        <f>Achievements!B48</f>
        <v>Running with the Pack</v>
      </c>
      <c r="B16" s="49" t="str">
        <f>Achievements!O55</f>
        <v xml:space="preserve"> </v>
      </c>
      <c r="D16" s="374"/>
      <c r="E16" s="31">
        <f>Achievements!$B19</f>
        <v>3</v>
      </c>
      <c r="F16" s="179" t="str">
        <f>Achievements!$C19</f>
        <v>Talk to a PD officer / FD member, etc</v>
      </c>
      <c r="G16" s="32" t="str">
        <f>IF(Achievements!O19&lt;&gt;"","A","")</f>
        <v/>
      </c>
      <c r="I16" s="378"/>
      <c r="J16" s="178" t="str">
        <f>Electives!B20</f>
        <v>2a</v>
      </c>
      <c r="K16" s="178" t="str">
        <f>Electives!C20</f>
        <v>Record the sounds you hear outside</v>
      </c>
      <c r="L16" s="31" t="str">
        <f>IF(Electives!O20&lt;&gt;"","E","")</f>
        <v/>
      </c>
      <c r="O16" s="174" t="str">
        <f>Electives!B89</f>
        <v>Germs Alive!</v>
      </c>
      <c r="P16" s="29"/>
      <c r="R16" s="224"/>
      <c r="S16" s="226" t="str">
        <f>'Cub Awards'!B19</f>
        <v>c</v>
      </c>
      <c r="T16" s="364" t="str">
        <f>'Cub Awards'!C19</f>
        <v>Explain the buddy system</v>
      </c>
      <c r="U16" s="364"/>
      <c r="V16" s="226" t="str">
        <f>IF('Cub Awards'!O19&lt;&gt;"", 'Cub Awards'!O19, "")</f>
        <v/>
      </c>
      <c r="W16" s="224"/>
      <c r="X16" s="227">
        <f>NOVA!B186</f>
        <v>10</v>
      </c>
      <c r="Y16" s="227" t="str">
        <f>NOVA!C186</f>
        <v>Submit Supernova application</v>
      </c>
      <c r="Z16" s="227"/>
      <c r="AA16" s="227" t="str">
        <f>IF(NOVA!O186&lt;&gt;"", NOVA!O186, "")</f>
        <v/>
      </c>
      <c r="AB16" s="224"/>
      <c r="AC16" s="227" t="str">
        <f>NOVA!B63</f>
        <v>4b1</v>
      </c>
      <c r="AD16" s="227" t="str">
        <f>NOVA!C63</f>
        <v>Catalog 5 locally invasive animals</v>
      </c>
      <c r="AE16" s="227"/>
      <c r="AF16" s="227" t="str">
        <f>IF(NOVA!O63&lt;&gt;"", NOVA!O63, "")</f>
        <v/>
      </c>
      <c r="AG16" s="224"/>
      <c r="AH16" s="227" t="str">
        <f>NOVA!B127</f>
        <v>4a1</v>
      </c>
      <c r="AI16" s="227" t="str">
        <f>NOVA!C127</f>
        <v>Talk with someone about tech used</v>
      </c>
      <c r="AJ16" s="227"/>
      <c r="AK16" s="227" t="str">
        <f>IF(NOVA!O127&lt;&gt;"", NOVA!O127, "")</f>
        <v/>
      </c>
    </row>
    <row r="17" spans="1:37">
      <c r="D17" s="374"/>
      <c r="E17" s="31">
        <f>Achievements!$B20</f>
        <v>4</v>
      </c>
      <c r="F17" s="179" t="str">
        <f>Achievements!$C20</f>
        <v>Show how your community has changed</v>
      </c>
      <c r="G17" s="32" t="str">
        <f>IF(Achievements!O20&lt;&gt;"","A","")</f>
        <v/>
      </c>
      <c r="I17" s="378"/>
      <c r="J17" s="178" t="str">
        <f>Electives!B21</f>
        <v>2b</v>
      </c>
      <c r="K17" s="178" t="str">
        <f>Electives!C21</f>
        <v>Create a wind instrument and play it</v>
      </c>
      <c r="L17" s="31" t="str">
        <f>IF(Electives!O21&lt;&gt;"","E","")</f>
        <v/>
      </c>
      <c r="N17" s="366" t="str">
        <f>Electives!E89</f>
        <v>(do five)</v>
      </c>
      <c r="O17" s="178">
        <f>Electives!B90</f>
        <v>1</v>
      </c>
      <c r="P17" s="36" t="str">
        <f>Electives!C90</f>
        <v>Wash your hands and sing the "Germ Song"</v>
      </c>
      <c r="Q17" s="31" t="str">
        <f>IF(Electives!O90&lt;&gt;"","E","")</f>
        <v/>
      </c>
      <c r="R17" s="230"/>
      <c r="S17" s="226" t="str">
        <f>'Cub Awards'!B20</f>
        <v>d</v>
      </c>
      <c r="T17" s="364" t="str">
        <f>'Cub Awards'!C20</f>
        <v>Attend a pack overnighter</v>
      </c>
      <c r="U17" s="364"/>
      <c r="V17" s="226" t="str">
        <f>IF('Cub Awards'!O20&lt;&gt;"", 'Cub Awards'!O20, "")</f>
        <v/>
      </c>
      <c r="W17" s="230"/>
      <c r="X17" s="222"/>
      <c r="Y17" s="104" t="str">
        <f>NOVA!C5</f>
        <v>NOVA Science: Science Everywhere</v>
      </c>
      <c r="Z17" s="104"/>
      <c r="AA17" s="81"/>
      <c r="AB17" s="230"/>
      <c r="AC17" s="227" t="str">
        <f>NOVA!B64</f>
        <v>4b2</v>
      </c>
      <c r="AD17" s="227" t="str">
        <f>NOVA!C64</f>
        <v>Design display about invasive species</v>
      </c>
      <c r="AE17" s="227"/>
      <c r="AF17" s="227" t="str">
        <f>IF(NOVA!O64&lt;&gt;"", NOVA!O64, "")</f>
        <v/>
      </c>
      <c r="AG17" s="230"/>
      <c r="AH17" s="227" t="str">
        <f>NOVA!B128</f>
        <v>4a2</v>
      </c>
      <c r="AI17" s="227" t="str">
        <f>NOVA!C128</f>
        <v>Ask expert why the tech is used</v>
      </c>
      <c r="AJ17" s="227"/>
      <c r="AK17" s="227" t="str">
        <f>IF(NOVA!O128&lt;&gt;"", NOVA!O128, "")</f>
        <v/>
      </c>
    </row>
    <row r="18" spans="1:37">
      <c r="D18" s="374"/>
      <c r="E18" s="31">
        <f>Achievements!$B21</f>
        <v>5</v>
      </c>
      <c r="F18" s="179" t="str">
        <f>Achievements!$C21</f>
        <v>Present a solution to a community issue</v>
      </c>
      <c r="G18" s="32" t="str">
        <f>IF(Achievements!O21&lt;&gt;"","A","")</f>
        <v/>
      </c>
      <c r="I18" s="378"/>
      <c r="J18" s="178" t="str">
        <f>Electives!B22</f>
        <v>2c</v>
      </c>
      <c r="K18" s="178" t="str">
        <f>Electives!C22</f>
        <v>Investigate how speed affects sound</v>
      </c>
      <c r="L18" s="31" t="str">
        <f>IF(Electives!O22&lt;&gt;"","E","")</f>
        <v/>
      </c>
      <c r="N18" s="371"/>
      <c r="O18" s="178">
        <f>Electives!B91</f>
        <v>2</v>
      </c>
      <c r="P18" s="36" t="str">
        <f>Electives!C91</f>
        <v>Play germ Magnet</v>
      </c>
      <c r="Q18" s="31" t="str">
        <f>IF(Electives!O91&lt;&gt;"","E","")</f>
        <v/>
      </c>
      <c r="R18" s="230"/>
      <c r="S18" s="226" t="str">
        <f>'Cub Awards'!B21</f>
        <v>e</v>
      </c>
      <c r="T18" s="364" t="str">
        <f>'Cub Awards'!C21</f>
        <v>Complete an oudoor service project</v>
      </c>
      <c r="U18" s="364"/>
      <c r="V18" s="226" t="str">
        <f>IF('Cub Awards'!O21&lt;&gt;"", 'Cub Awards'!O21, "")</f>
        <v/>
      </c>
      <c r="W18" s="230"/>
      <c r="X18" s="227" t="str">
        <f>NOVA!B6</f>
        <v>1a</v>
      </c>
      <c r="Y18" s="227" t="str">
        <f>NOVA!C6</f>
        <v>Read or watch 1 hour of science content</v>
      </c>
      <c r="Z18" s="227"/>
      <c r="AA18" s="227" t="str">
        <f>IF(NOVA!O6&lt;&gt;"", NOVA!O6, "")</f>
        <v/>
      </c>
      <c r="AB18" s="230"/>
      <c r="AC18" s="227" t="str">
        <f>NOVA!B65</f>
        <v>4b3</v>
      </c>
      <c r="AD18" s="227" t="str">
        <f>NOVA!C65</f>
        <v>Discuss invasive species</v>
      </c>
      <c r="AE18" s="227"/>
      <c r="AF18" s="227" t="str">
        <f>IF(NOVA!O65&lt;&gt;"", NOVA!O65, "")</f>
        <v/>
      </c>
      <c r="AG18" s="230"/>
      <c r="AH18" s="227" t="str">
        <f>NOVA!B129</f>
        <v>4b</v>
      </c>
      <c r="AI18" s="227" t="str">
        <f>NOVA!C129</f>
        <v>Discuss with counselor your visit</v>
      </c>
      <c r="AJ18" s="227"/>
      <c r="AK18" s="227" t="str">
        <f>IF(NOVA!O129&lt;&gt;"", NOVA!O129, "")</f>
        <v/>
      </c>
    </row>
    <row r="19" spans="1:37">
      <c r="A19" s="44" t="s">
        <v>23</v>
      </c>
      <c r="B19" s="3"/>
      <c r="D19" s="374"/>
      <c r="E19" s="31">
        <f>Achievements!$B22</f>
        <v>6</v>
      </c>
      <c r="F19" s="179" t="str">
        <f>Achievements!$C22</f>
        <v>Make and follow a den duty chart</v>
      </c>
      <c r="G19" s="32" t="str">
        <f>IF(Achievements!O22&lt;&gt;"","A","")</f>
        <v/>
      </c>
      <c r="I19" s="378"/>
      <c r="J19" s="178" t="str">
        <f>Electives!B23</f>
        <v>2d</v>
      </c>
      <c r="K19" s="178" t="str">
        <f>Electives!C23</f>
        <v>Make and fly a kite</v>
      </c>
      <c r="L19" s="31" t="str">
        <f>IF(Electives!O23&lt;&gt;"","E","")</f>
        <v/>
      </c>
      <c r="N19" s="371"/>
      <c r="O19" s="178">
        <f>Electives!B92</f>
        <v>3</v>
      </c>
      <c r="P19" s="36" t="str">
        <f>Electives!C92</f>
        <v>Conduct a sneeze demonstration</v>
      </c>
      <c r="Q19" s="31" t="str">
        <f>IF(Electives!O92&lt;&gt;"","E","")</f>
        <v/>
      </c>
      <c r="R19" s="230"/>
      <c r="S19" s="226" t="str">
        <f>'Cub Awards'!B22</f>
        <v>f</v>
      </c>
      <c r="T19" s="364" t="str">
        <f>'Cub Awards'!C22</f>
        <v>Complete conservation project</v>
      </c>
      <c r="U19" s="364"/>
      <c r="V19" s="226" t="str">
        <f>IF('Cub Awards'!O22&lt;&gt;"", 'Cub Awards'!O22, "")</f>
        <v/>
      </c>
      <c r="W19" s="230"/>
      <c r="X19" s="227" t="str">
        <f>NOVA!B7</f>
        <v>1b</v>
      </c>
      <c r="Y19" s="227" t="str">
        <f>NOVA!C7</f>
        <v>List at least two questions or ideas</v>
      </c>
      <c r="Z19" s="227"/>
      <c r="AA19" s="227" t="str">
        <f>IF(NOVA!O7&lt;&gt;"", NOVA!O7, "")</f>
        <v/>
      </c>
      <c r="AB19" s="230"/>
      <c r="AC19" s="227" t="str">
        <f>NOVA!B66</f>
        <v>4c1</v>
      </c>
      <c r="AD19" s="227" t="str">
        <f>NOVA!C66</f>
        <v>Visit a local ecosystem and investigate</v>
      </c>
      <c r="AE19" s="227"/>
      <c r="AF19" s="227" t="str">
        <f>IF(NOVA!O66&lt;&gt;"", NOVA!O66, "")</f>
        <v/>
      </c>
      <c r="AG19" s="230"/>
      <c r="AH19" s="227">
        <f>NOVA!B130</f>
        <v>5</v>
      </c>
      <c r="AI19" s="227" t="str">
        <f>NOVA!C130</f>
        <v>Discuss how tech affects your life</v>
      </c>
      <c r="AJ19" s="227"/>
      <c r="AK19" s="227" t="str">
        <f>IF(NOVA!O130&lt;&gt;"", NOVA!O130, "")</f>
        <v/>
      </c>
    </row>
    <row r="20" spans="1:37">
      <c r="A20" s="132" t="str">
        <f>Electives!B6</f>
        <v>Adventures in Coins</v>
      </c>
      <c r="B20" s="31" t="str">
        <f>IF(Electives!O14&gt;0,Electives!O14," ")</f>
        <v/>
      </c>
      <c r="D20" s="375"/>
      <c r="E20" s="31">
        <f>Achievements!$B23</f>
        <v>7</v>
      </c>
      <c r="F20" s="179" t="str">
        <f>Achievements!$C23</f>
        <v>Participate in assembly for military vets</v>
      </c>
      <c r="G20" s="32" t="str">
        <f>IF(Achievements!O23&lt;&gt;"","A","")</f>
        <v/>
      </c>
      <c r="I20" s="378"/>
      <c r="J20" s="178" t="str">
        <f>Electives!B24</f>
        <v>2e</v>
      </c>
      <c r="K20" s="178" t="str">
        <f>Electives!C24</f>
        <v>Participate in a wind powered race</v>
      </c>
      <c r="L20" s="31" t="str">
        <f>IF(Electives!O24&lt;&gt;"","E","")</f>
        <v/>
      </c>
      <c r="N20" s="371"/>
      <c r="O20" s="178">
        <f>Electives!B93</f>
        <v>4</v>
      </c>
      <c r="P20" s="36" t="str">
        <f>Electives!C93</f>
        <v>Conduct a mucus demonstration</v>
      </c>
      <c r="Q20" s="31" t="str">
        <f>IF(Electives!O93&lt;&gt;"","E","")</f>
        <v/>
      </c>
      <c r="R20" s="230"/>
      <c r="S20" s="226" t="str">
        <f>'Cub Awards'!B23</f>
        <v>g</v>
      </c>
      <c r="T20" s="364" t="str">
        <f>'Cub Awards'!C23</f>
        <v>Earn the Summertime Pack Award</v>
      </c>
      <c r="U20" s="364"/>
      <c r="V20" s="226" t="str">
        <f>IF('Cub Awards'!O23&lt;&gt;"", 'Cub Awards'!O23, "")</f>
        <v/>
      </c>
      <c r="W20" s="230"/>
      <c r="X20" s="227" t="str">
        <f>NOVA!B8</f>
        <v>1c</v>
      </c>
      <c r="Y20" s="227" t="str">
        <f>NOVA!C8</f>
        <v>Discuss two with your counselor</v>
      </c>
      <c r="Z20" s="227"/>
      <c r="AA20" s="227" t="str">
        <f>IF(NOVA!O8&lt;&gt;"", NOVA!O8, "")</f>
        <v/>
      </c>
      <c r="AB20" s="230"/>
      <c r="AC20" s="227" t="str">
        <f>NOVA!B67</f>
        <v>4c2</v>
      </c>
      <c r="AD20" s="227" t="str">
        <f>NOVA!C67</f>
        <v>Draw food web of plants / animals</v>
      </c>
      <c r="AE20" s="227"/>
      <c r="AF20" s="227" t="str">
        <f>IF(NOVA!O67&lt;&gt;"", NOVA!O67, "")</f>
        <v/>
      </c>
      <c r="AG20" s="230"/>
      <c r="AH20" s="223"/>
      <c r="AI20" s="224" t="str">
        <f>NOVA!C132</f>
        <v>NOVA Engineering: Swing!</v>
      </c>
      <c r="AJ20" s="225"/>
      <c r="AK20" s="223"/>
    </row>
    <row r="21" spans="1:37">
      <c r="A21" s="133" t="str">
        <f>Electives!B15</f>
        <v>Air of the Wolf</v>
      </c>
      <c r="B21" s="31" t="str">
        <f>IF(Electives!O25&gt;0,Electives!O25,"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IF(Electives!O94&lt;&gt;"","E","")</f>
        <v/>
      </c>
      <c r="R21" s="230"/>
      <c r="S21" s="226" t="str">
        <f>'Cub Awards'!B24</f>
        <v>h</v>
      </c>
      <c r="T21" s="364" t="str">
        <f>'Cub Awards'!C24</f>
        <v>Participate in nature observation</v>
      </c>
      <c r="U21" s="364"/>
      <c r="V21" s="226" t="str">
        <f>IF('Cub Awards'!O24&lt;&gt;"", 'Cub Awards'!O24, "")</f>
        <v/>
      </c>
      <c r="W21" s="230"/>
      <c r="X21" s="227">
        <f>NOVA!B9</f>
        <v>2</v>
      </c>
      <c r="Y21" s="227" t="str">
        <f>NOVA!C9</f>
        <v>Complete an elective listed in comment</v>
      </c>
      <c r="Z21" s="227"/>
      <c r="AA21" s="227" t="str">
        <f>IF(NOVA!O9&lt;&gt;"", NOVA!O9, "")</f>
        <v/>
      </c>
      <c r="AB21" s="230"/>
      <c r="AC21" s="227" t="str">
        <f>NOVA!B68</f>
        <v>4c3</v>
      </c>
      <c r="AD21" s="227" t="str">
        <f>NOVA!C68</f>
        <v>Discuss food web with counselor</v>
      </c>
      <c r="AE21" s="227"/>
      <c r="AF21" s="227" t="str">
        <f>IF(NOVA!O68&lt;&gt;"", NOVA!O68, "")</f>
        <v/>
      </c>
      <c r="AG21" s="230"/>
      <c r="AH21" s="227" t="str">
        <f>NOVA!B133</f>
        <v>1a</v>
      </c>
      <c r="AI21" s="227" t="str">
        <f>NOVA!C133</f>
        <v>Read or watch 1 hour of mechanical content</v>
      </c>
      <c r="AJ21" s="227"/>
      <c r="AK21" s="227" t="str">
        <f>IF(NOVA!O133&lt;&gt;"", NOVA!O133, "")</f>
        <v/>
      </c>
    </row>
    <row r="22" spans="1:37" ht="12.75" customHeight="1">
      <c r="A22" s="133" t="str">
        <f>Electives!B26</f>
        <v>Code of the Wolf</v>
      </c>
      <c r="B22" s="50" t="str">
        <f>IF(Electives!O49&gt;0,Electives!O49," ")</f>
        <v xml:space="preserve"> </v>
      </c>
      <c r="D22" s="376" t="str">
        <f>Achievements!E25</f>
        <v>(do 1 or 2 and two of 4-6)</v>
      </c>
      <c r="E22" s="31">
        <f>Achievements!$B26</f>
        <v>1</v>
      </c>
      <c r="F22" s="179" t="str">
        <f>Achievements!$C26</f>
        <v>Discuss your duty to God</v>
      </c>
      <c r="G22" s="32" t="str">
        <f>IF(Achievements!O26&lt;&gt;"","A","")</f>
        <v/>
      </c>
      <c r="I22" s="378" t="str">
        <f>Electives!E26</f>
        <v>(do two of 1, one of 2, one of 3 and one of 4)</v>
      </c>
      <c r="J22" s="178" t="str">
        <f>Electives!B27</f>
        <v>1a</v>
      </c>
      <c r="K22" s="36" t="str">
        <f>Electives!C27</f>
        <v>Make a game requiring math to keep score</v>
      </c>
      <c r="L22" s="31" t="str">
        <f>IF(Electives!O27&lt;&gt;"","E","")</f>
        <v/>
      </c>
      <c r="N22" s="372"/>
      <c r="O22" s="178">
        <f>Electives!B95</f>
        <v>6</v>
      </c>
      <c r="P22" s="36" t="str">
        <f>Electives!C95</f>
        <v>Make a clean room chart</v>
      </c>
      <c r="Q22" s="31" t="str">
        <f>IF(Electives!O95&lt;&gt;"","E","")</f>
        <v/>
      </c>
      <c r="R22" s="230"/>
      <c r="S22" s="226" t="str">
        <f>'Cub Awards'!B25</f>
        <v>i</v>
      </c>
      <c r="T22" s="364" t="str">
        <f>'Cub Awards'!C25</f>
        <v>Participate in outdoor aquatics</v>
      </c>
      <c r="U22" s="364"/>
      <c r="V22" s="226" t="str">
        <f>IF('Cub Awards'!O25&lt;&gt;"", 'Cub Awards'!O25, "")</f>
        <v/>
      </c>
      <c r="W22" s="230"/>
      <c r="X22" s="227" t="str">
        <f>NOVA!B10</f>
        <v>3a</v>
      </c>
      <c r="Y22" s="227" t="str">
        <f>NOVA!C10</f>
        <v>Choose a question to investigate</v>
      </c>
      <c r="Z22" s="227"/>
      <c r="AA22" s="227" t="str">
        <f>IF(NOVA!O10&lt;&gt;"", NOVA!O10, "")</f>
        <v/>
      </c>
      <c r="AB22" s="230"/>
      <c r="AC22" s="227" t="str">
        <f>NOVA!B69</f>
        <v>4d1</v>
      </c>
      <c r="AD22" s="227" t="str">
        <f>NOVA!C69</f>
        <v>Crate diorama of local animal's habitat</v>
      </c>
      <c r="AE22" s="227"/>
      <c r="AF22" s="227" t="str">
        <f>IF(NOVA!O69&lt;&gt;"", NOVA!O69, "")</f>
        <v/>
      </c>
      <c r="AG22" s="230"/>
      <c r="AH22" s="227" t="str">
        <f>NOVA!B134</f>
        <v>1b</v>
      </c>
      <c r="AI22" s="227" t="str">
        <f>NOVA!C134</f>
        <v>List at least two questions or ideas</v>
      </c>
      <c r="AJ22" s="227"/>
      <c r="AK22" s="227" t="str">
        <f>IF(NOVA!O134&lt;&gt;"", NOVA!O134, "")</f>
        <v/>
      </c>
    </row>
    <row r="23" spans="1:37">
      <c r="A23" s="133" t="str">
        <f>Electives!B50</f>
        <v>Collections and Hobbies</v>
      </c>
      <c r="B23" s="31" t="str">
        <f>IF(Electives!O57&gt;0,Electives!O57," ")</f>
        <v/>
      </c>
      <c r="D23" s="377"/>
      <c r="E23" s="31">
        <f>Achievements!$B27</f>
        <v>2</v>
      </c>
      <c r="F23" s="179" t="str">
        <f>Achievements!$C27</f>
        <v>Earn the religious emblem of your faith</v>
      </c>
      <c r="G23" s="32" t="str">
        <f>IF(Achievements!O27&lt;&gt;"","A","")</f>
        <v/>
      </c>
      <c r="I23" s="378"/>
      <c r="J23" s="178" t="str">
        <f>Electives!B28</f>
        <v>1b</v>
      </c>
      <c r="K23" s="36" t="str">
        <f>Electives!C28</f>
        <v>Play of "Go Fish for 10's"</v>
      </c>
      <c r="L23" s="31" t="str">
        <f>IF(Electives!O28&lt;&gt;"","E","")</f>
        <v/>
      </c>
      <c r="O23" s="174" t="str">
        <f>Electives!B97</f>
        <v>Grow Something</v>
      </c>
      <c r="P23" s="29"/>
      <c r="R23" s="230"/>
      <c r="S23" s="226" t="str">
        <f>'Cub Awards'!B26</f>
        <v>j</v>
      </c>
      <c r="T23" s="364" t="str">
        <f>'Cub Awards'!C26</f>
        <v>Participate in outdoor campfire pgm</v>
      </c>
      <c r="U23" s="364"/>
      <c r="V23" s="226" t="str">
        <f>IF('Cub Awards'!O26&lt;&gt;"", 'Cub Awards'!O26, "")</f>
        <v/>
      </c>
      <c r="W23" s="230"/>
      <c r="X23" s="227" t="str">
        <f>NOVA!B11</f>
        <v>3b</v>
      </c>
      <c r="Y23" s="227" t="str">
        <f>NOVA!C11</f>
        <v>Use scientific method to investigate</v>
      </c>
      <c r="Z23" s="227"/>
      <c r="AA23" s="227" t="str">
        <f>IF(NOVA!O11&lt;&gt;"", NOVA!O11, "")</f>
        <v/>
      </c>
      <c r="AB23" s="230"/>
      <c r="AC23" s="227" t="str">
        <f>NOVA!B70</f>
        <v>4d2</v>
      </c>
      <c r="AD23" s="227" t="str">
        <f>NOVA!C70</f>
        <v>Explain what animal must have</v>
      </c>
      <c r="AE23" s="227"/>
      <c r="AF23" s="227" t="str">
        <f>IF(NOVA!O70&lt;&gt;"", NOVA!O70, "")</f>
        <v/>
      </c>
      <c r="AG23" s="230"/>
      <c r="AH23" s="227" t="str">
        <f>NOVA!B135</f>
        <v>1c</v>
      </c>
      <c r="AI23" s="227" t="str">
        <f>NOVA!C135</f>
        <v>Discuss two with your counselor</v>
      </c>
      <c r="AJ23" s="227"/>
      <c r="AK23" s="227" t="str">
        <f>IF(NOVA!O135&lt;&gt;"", NOVA!O135, "")</f>
        <v/>
      </c>
    </row>
    <row r="24" spans="1:37">
      <c r="A24" s="133" t="str">
        <f>Electives!B58</f>
        <v>Cubs Who Care</v>
      </c>
      <c r="B24" s="31" t="str">
        <f>IF(Electives!O73&gt;0,Electives!O73," ")</f>
        <v/>
      </c>
      <c r="D24" s="377"/>
      <c r="E24" s="31">
        <f>Achievements!$B28</f>
        <v>3</v>
      </c>
      <c r="F24" s="179" t="str">
        <f>Achievements!$C28</f>
        <v>Offer a prayer, etc with family/den/pack</v>
      </c>
      <c r="G24" s="32" t="str">
        <f>IF(Achievements!O28&lt;&gt;"","A","")</f>
        <v/>
      </c>
      <c r="I24" s="378"/>
      <c r="J24" s="178" t="str">
        <f>Electives!B29</f>
        <v>1c</v>
      </c>
      <c r="K24" s="36" t="str">
        <f>Electives!C29</f>
        <v>Do 5 activities that use math</v>
      </c>
      <c r="L24" s="31" t="str">
        <f>IF(Electives!O29&lt;&gt;"","E","")</f>
        <v/>
      </c>
      <c r="N24" s="366" t="str">
        <f>Electives!E97</f>
        <v>(do 1-3 and one of 4)</v>
      </c>
      <c r="O24" s="178">
        <f>Electives!B98</f>
        <v>1</v>
      </c>
      <c r="P24" s="36" t="str">
        <f>Electives!C98</f>
        <v>Plant a seed</v>
      </c>
      <c r="Q24" s="31" t="str">
        <f>IF(Electives!O98&lt;&gt;"","E","")</f>
        <v/>
      </c>
      <c r="R24" s="230"/>
      <c r="S24" s="226" t="str">
        <f>'Cub Awards'!B27</f>
        <v>k</v>
      </c>
      <c r="T24" s="364" t="str">
        <f>'Cub Awards'!C27</f>
        <v>Participate in outdoor sporting event</v>
      </c>
      <c r="U24" s="364"/>
      <c r="V24" s="226" t="str">
        <f>IF('Cub Awards'!O27&lt;&gt;"", 'Cub Awards'!O27, "")</f>
        <v/>
      </c>
      <c r="W24" s="230"/>
      <c r="X24" s="227" t="str">
        <f>NOVA!B12</f>
        <v>3c</v>
      </c>
      <c r="Y24" s="227" t="str">
        <f>NOVA!C12</f>
        <v>Discuss findings with counselor</v>
      </c>
      <c r="Z24" s="227"/>
      <c r="AA24" s="227" t="str">
        <f>IF(NOVA!O12&lt;&gt;"", NOVA!O12, "")</f>
        <v/>
      </c>
      <c r="AB24" s="230"/>
      <c r="AC24" s="238" t="str">
        <f>NOVA!B71</f>
        <v>4e1</v>
      </c>
      <c r="AD24" s="227" t="str">
        <f>NOVA!C71</f>
        <v>Make and place a bird feeder</v>
      </c>
      <c r="AE24" s="227"/>
      <c r="AF24" s="227" t="str">
        <f>IF(NOVA!O71&lt;&gt;"", NOVA!O71, "")</f>
        <v/>
      </c>
      <c r="AG24" s="230"/>
      <c r="AH24" s="227">
        <f>NOVA!B136</f>
        <v>2</v>
      </c>
      <c r="AI24" s="227" t="str">
        <f>NOVA!C136</f>
        <v>Complete an elective listed in comment</v>
      </c>
      <c r="AJ24" s="227"/>
      <c r="AK24" s="227" t="str">
        <f>IF(NOVA!O136&lt;&gt;"", NOVA!O136, "")</f>
        <v/>
      </c>
    </row>
    <row r="25" spans="1:37" ht="12.75" customHeight="1">
      <c r="A25" s="133" t="str">
        <f>Electives!B74</f>
        <v>Digging in the Past</v>
      </c>
      <c r="B25" s="31" t="str">
        <f>IF(Electives!O80&gt;0,Electives!O80," ")</f>
        <v/>
      </c>
      <c r="D25" s="377"/>
      <c r="E25" s="31">
        <f>Achievements!$B29</f>
        <v>4</v>
      </c>
      <c r="F25" s="179" t="str">
        <f>Achievements!$C29</f>
        <v>Read a story about religious freedom</v>
      </c>
      <c r="G25" s="32" t="str">
        <f>IF(Achievements!O29&lt;&gt;"","A","")</f>
        <v/>
      </c>
      <c r="I25" s="378"/>
      <c r="J25" s="178" t="str">
        <f>Electives!B30</f>
        <v>1d</v>
      </c>
      <c r="K25" s="36" t="str">
        <f>Electives!C30</f>
        <v>Make a rekenrek with two rows</v>
      </c>
      <c r="L25" s="31" t="str">
        <f>IF(Electives!O30&lt;&gt;"","E","")</f>
        <v/>
      </c>
      <c r="N25" s="371"/>
      <c r="O25" s="178">
        <f>Electives!B99</f>
        <v>2</v>
      </c>
      <c r="P25" s="36" t="str">
        <f>Electives!C99</f>
        <v>Learn about what grows in your area</v>
      </c>
      <c r="Q25" s="31" t="str">
        <f>IF(Electives!O99&lt;&gt;"","E","")</f>
        <v/>
      </c>
      <c r="R25" s="230"/>
      <c r="S25" s="226" t="str">
        <f>'Cub Awards'!B28</f>
        <v>l</v>
      </c>
      <c r="T25" s="364" t="str">
        <f>'Cub Awards'!C28</f>
        <v>Participate in outdoor worship service</v>
      </c>
      <c r="U25" s="364"/>
      <c r="V25" s="226" t="str">
        <f>IF('Cub Awards'!O28&lt;&gt;"", 'Cub Awards'!O28, "")</f>
        <v/>
      </c>
      <c r="W25" s="230"/>
      <c r="X25" s="227">
        <f>NOVA!B13</f>
        <v>4</v>
      </c>
      <c r="Y25" s="227" t="str">
        <f>NOVA!C13</f>
        <v>Visit a place where science is done</v>
      </c>
      <c r="Z25" s="227"/>
      <c r="AA25" s="227" t="str">
        <f>IF(NOVA!O13&lt;&gt;"", NOVA!O13, "")</f>
        <v/>
      </c>
      <c r="AB25" s="230"/>
      <c r="AC25" s="227" t="str">
        <f>NOVA!B72</f>
        <v>4e2</v>
      </c>
      <c r="AD25" s="227" t="str">
        <f>NOVA!C72</f>
        <v>Fill feeder with birdseed</v>
      </c>
      <c r="AE25" s="227"/>
      <c r="AF25" s="227" t="str">
        <f>IF(NOVA!O72&lt;&gt;"", NOVA!O72, "")</f>
        <v/>
      </c>
      <c r="AG25" s="230"/>
      <c r="AH25" s="227" t="str">
        <f>NOVA!B137</f>
        <v>3a1</v>
      </c>
      <c r="AI25" s="227" t="str">
        <f>NOVA!C137</f>
        <v>Make a list of the three kinds of levers</v>
      </c>
      <c r="AJ25" s="227"/>
      <c r="AK25" s="227" t="str">
        <f>IF(NOVA!O137&lt;&gt;"", NOVA!O137, "")</f>
        <v/>
      </c>
    </row>
    <row r="26" spans="1:37" ht="12.75" customHeight="1">
      <c r="A26" s="133" t="str">
        <f>Electives!B81</f>
        <v>Finding Your Way</v>
      </c>
      <c r="B26" s="31" t="str">
        <f>IF(Electives!O88&gt;0,Electives!O88," ")</f>
        <v xml:space="preserve"> </v>
      </c>
      <c r="D26" s="377"/>
      <c r="E26" s="31">
        <f>Achievements!$B30</f>
        <v>5</v>
      </c>
      <c r="F26" s="179" t="str">
        <f>Achievements!$C30</f>
        <v>Learn a song of grace</v>
      </c>
      <c r="G26" s="32" t="str">
        <f>IF(Achievements!O30&lt;&gt;"","A","")</f>
        <v/>
      </c>
      <c r="I26" s="378"/>
      <c r="J26" s="178" t="str">
        <f>Electives!B31</f>
        <v>1e</v>
      </c>
      <c r="K26" s="36" t="str">
        <f>Electives!C31</f>
        <v xml:space="preserve">Make a rain gauge </v>
      </c>
      <c r="L26" s="31" t="str">
        <f>IF(Electives!O31&lt;&gt;"","E","")</f>
        <v/>
      </c>
      <c r="N26" s="371"/>
      <c r="O26" s="178">
        <f>Electives!B100</f>
        <v>3</v>
      </c>
      <c r="P26" s="36" t="str">
        <f>Electives!C100</f>
        <v>Visit a botanical garden</v>
      </c>
      <c r="Q26" s="31" t="str">
        <f>IF(Electives!O100&lt;&gt;"","E","")</f>
        <v/>
      </c>
      <c r="R26" s="231"/>
      <c r="S26" s="226" t="str">
        <f>'Cub Awards'!B29</f>
        <v>m</v>
      </c>
      <c r="T26" s="364" t="str">
        <f>'Cub Awards'!C29</f>
        <v>Explore park</v>
      </c>
      <c r="U26" s="364"/>
      <c r="V26" s="226" t="str">
        <f>IF('Cub Awards'!O29&lt;&gt;"", 'Cub Awards'!O29, "")</f>
        <v/>
      </c>
      <c r="W26" s="231"/>
      <c r="X26" s="227" t="str">
        <f>NOVA!B14</f>
        <v>4a</v>
      </c>
      <c r="Y26" s="227" t="str">
        <f>NOVA!C14</f>
        <v>Talk to someone in charge about science</v>
      </c>
      <c r="Z26" s="227"/>
      <c r="AA26" s="227" t="str">
        <f>IF(NOVA!O14&lt;&gt;"", NOVA!O14, "")</f>
        <v/>
      </c>
      <c r="AB26" s="231"/>
      <c r="AC26" s="227" t="str">
        <f>NOVA!B73</f>
        <v>4e3</v>
      </c>
      <c r="AD26" s="227" t="str">
        <f>NOVA!C73</f>
        <v>Provide a water source</v>
      </c>
      <c r="AE26" s="227"/>
      <c r="AF26" s="227" t="str">
        <f>IF(NOVA!O73&lt;&gt;"", NOVA!O73, "")</f>
        <v/>
      </c>
      <c r="AG26" s="231"/>
      <c r="AH26" s="227" t="str">
        <f>NOVA!B138</f>
        <v>3a2</v>
      </c>
      <c r="AI26" s="227" t="str">
        <f>NOVA!C138</f>
        <v>Show how each lever work</v>
      </c>
      <c r="AJ26" s="227"/>
      <c r="AK26" s="227" t="str">
        <f>IF(NOVA!O138&lt;&gt;"", NOVA!O138, "")</f>
        <v/>
      </c>
    </row>
    <row r="27" spans="1:37" ht="13.2" customHeight="1">
      <c r="A27" s="133" t="str">
        <f>Electives!B89</f>
        <v>Germs Alive!</v>
      </c>
      <c r="B27" s="31" t="str">
        <f>IF(Electives!O96&gt;0,Electives!O96," ")</f>
        <v xml:space="preserve"> </v>
      </c>
      <c r="D27" s="377"/>
      <c r="E27" s="31">
        <f>Achievements!$B31</f>
        <v>6</v>
      </c>
      <c r="F27" s="179" t="str">
        <f>Achievements!$C31</f>
        <v>Visit a religious monument</v>
      </c>
      <c r="G27" s="32" t="str">
        <f>IF(Achievements!O31&lt;&gt;"","A","")</f>
        <v/>
      </c>
      <c r="I27" s="378"/>
      <c r="J27" s="178" t="str">
        <f>Electives!B33</f>
        <v>2a</v>
      </c>
      <c r="K27" s="36" t="str">
        <f>Electives!C33</f>
        <v>Identify 3 shapes in nature</v>
      </c>
      <c r="L27" s="31" t="str">
        <f>IF(Electives!O33&lt;&gt;"","E","")</f>
        <v/>
      </c>
      <c r="N27" s="371"/>
      <c r="O27" s="178" t="str">
        <f>Electives!B101</f>
        <v>4a</v>
      </c>
      <c r="P27" s="36" t="str">
        <f>Electives!C101</f>
        <v>Make a terrarium</v>
      </c>
      <c r="Q27" s="31" t="str">
        <f>IF(Electives!O101&lt;&gt;"","E","")</f>
        <v/>
      </c>
      <c r="R27" s="228"/>
      <c r="S27" s="226" t="str">
        <f>'Cub Awards'!B30</f>
        <v>n</v>
      </c>
      <c r="T27" s="364" t="str">
        <f>'Cub Awards'!C30</f>
        <v>Invent and play outside game</v>
      </c>
      <c r="U27" s="364"/>
      <c r="V27" s="226" t="str">
        <f>IF('Cub Awards'!O30&lt;&gt;"", 'Cub Awards'!O30, "")</f>
        <v/>
      </c>
      <c r="W27" s="228"/>
      <c r="X27" s="227" t="str">
        <f>NOVA!B15</f>
        <v>4b</v>
      </c>
      <c r="Y27" s="227" t="str">
        <f>NOVA!C15</f>
        <v>Discuss science done/used/explained</v>
      </c>
      <c r="Z27" s="227"/>
      <c r="AA27" s="227" t="str">
        <f>IF(NOVA!O15&lt;&gt;"", NOVA!O15, "")</f>
        <v/>
      </c>
      <c r="AB27" s="228"/>
      <c r="AC27" s="227" t="str">
        <f>NOVA!B74</f>
        <v>4e4</v>
      </c>
      <c r="AD27" s="227" t="str">
        <f>NOVA!C74</f>
        <v>Watch and record feeder for 2 weeks</v>
      </c>
      <c r="AE27" s="227"/>
      <c r="AF27" s="227" t="str">
        <f>IF(NOVA!O74&lt;&gt;"", NOVA!O74, "")</f>
        <v/>
      </c>
      <c r="AG27" s="228"/>
      <c r="AH27" s="227" t="str">
        <f>NOVA!B139</f>
        <v>3a3</v>
      </c>
      <c r="AI27" s="227" t="str">
        <f>NOVA!C139</f>
        <v>Show how the lever moves something</v>
      </c>
      <c r="AJ27" s="227"/>
      <c r="AK27" s="227" t="str">
        <f>IF(NOVA!O139&lt;&gt;"", NOVA!O139, "")</f>
        <v/>
      </c>
    </row>
    <row r="28" spans="1:37" ht="13.2" customHeight="1">
      <c r="A28" s="133" t="str">
        <f>Electives!B97</f>
        <v>Grow Something</v>
      </c>
      <c r="B28" s="31" t="str">
        <f>IF(Electives!O104&gt;0,Electives!O104," ")</f>
        <v/>
      </c>
      <c r="D28" s="180" t="str">
        <f>Achievements!$B33</f>
        <v>Howling at the Moon</v>
      </c>
      <c r="E28" s="180"/>
      <c r="F28" s="180"/>
      <c r="G28" s="180"/>
      <c r="I28" s="378"/>
      <c r="J28" s="178" t="str">
        <f>Electives!B34</f>
        <v>2b</v>
      </c>
      <c r="K28" s="36" t="str">
        <f>Electives!C34</f>
        <v>Identify 2 shapes in bridges</v>
      </c>
      <c r="L28" s="31" t="str">
        <f>IF(Electives!O34&lt;&gt;"","E","")</f>
        <v/>
      </c>
      <c r="N28" s="371"/>
      <c r="O28" s="178" t="str">
        <f>Electives!B102</f>
        <v>4b</v>
      </c>
      <c r="P28" s="36" t="str">
        <f>Electives!C102</f>
        <v>Grow a garden with a seed tray</v>
      </c>
      <c r="Q28" s="31" t="str">
        <f>IF(Electives!O102&lt;&gt;"","E","")</f>
        <v/>
      </c>
      <c r="R28" s="230"/>
      <c r="S28" s="229"/>
      <c r="T28" s="324" t="str">
        <f>'Cub Awards'!C32</f>
        <v>World Conservation Award</v>
      </c>
      <c r="U28" s="324"/>
      <c r="V28" s="229"/>
      <c r="W28" s="230"/>
      <c r="X28" s="227">
        <f>NOVA!B16</f>
        <v>5</v>
      </c>
      <c r="Y28" s="227" t="str">
        <f>NOVA!C16</f>
        <v>Discuss how science affects daily life</v>
      </c>
      <c r="Z28" s="227"/>
      <c r="AA28" s="227" t="str">
        <f>IF(NOVA!O16&lt;&gt;"", NOVA!O16, "")</f>
        <v/>
      </c>
      <c r="AB28" s="230"/>
      <c r="AC28" s="227" t="str">
        <f>NOVA!B75</f>
        <v>4e5</v>
      </c>
      <c r="AD28" s="227" t="str">
        <f>NOVA!C75</f>
        <v>Identify visitors</v>
      </c>
      <c r="AE28" s="227"/>
      <c r="AF28" s="227" t="str">
        <f>IF(NOVA!O75&lt;&gt;"", NOVA!O75, "")</f>
        <v/>
      </c>
      <c r="AG28" s="230"/>
      <c r="AH28" s="227" t="str">
        <f>NOVA!B140</f>
        <v>3a4</v>
      </c>
      <c r="AI28" s="227" t="str">
        <f>NOVA!C140</f>
        <v>Show the class of each lever</v>
      </c>
      <c r="AJ28" s="227"/>
      <c r="AK28" s="227" t="str">
        <f>IF(NOVA!O140&lt;&gt;"", NOVA!O140, "")</f>
        <v/>
      </c>
    </row>
    <row r="29" spans="1:37" ht="12.75" customHeight="1">
      <c r="A29" s="133" t="str">
        <f>Electives!B105</f>
        <v>Hometown Heroes</v>
      </c>
      <c r="B29" s="31" t="str">
        <f>IF(Electives!O112&gt;0,Electives!O112," ")</f>
        <v/>
      </c>
      <c r="D29" s="373" t="str">
        <f>Achievements!E33</f>
        <v>(do all)</v>
      </c>
      <c r="E29" s="32">
        <f>Achievements!$B34</f>
        <v>1</v>
      </c>
      <c r="F29" s="33" t="str">
        <f>Achievements!$C34</f>
        <v>Communicate in two ways</v>
      </c>
      <c r="G29" s="32" t="str">
        <f>IF(Achievements!O34&lt;&gt;"","A","")</f>
        <v/>
      </c>
      <c r="I29" s="378"/>
      <c r="J29" s="178" t="str">
        <f>Electives!B35</f>
        <v>2c</v>
      </c>
      <c r="K29" s="36" t="str">
        <f>Electives!C35</f>
        <v>Choose a shape and record where you see it</v>
      </c>
      <c r="L29" s="31" t="str">
        <f>IF(Electives!O35&lt;&gt;"","E","")</f>
        <v/>
      </c>
      <c r="N29" s="372"/>
      <c r="O29" s="178" t="str">
        <f>Electives!B103</f>
        <v>4c</v>
      </c>
      <c r="P29" s="36" t="str">
        <f>Electives!C103</f>
        <v>Grow a sweep potato in water</v>
      </c>
      <c r="Q29" s="31" t="str">
        <f>IF(Electives!O103&lt;&gt;"","E","")</f>
        <v/>
      </c>
      <c r="R29" s="224"/>
      <c r="S29" s="226">
        <f>'Cub Awards'!B33</f>
        <v>1</v>
      </c>
      <c r="T29" s="364" t="str">
        <f>'Cub Awards'!C33</f>
        <v>Complete Paws on the Path</v>
      </c>
      <c r="U29" s="364"/>
      <c r="V29" s="226" t="str">
        <f>IF('Cub Awards'!O33&lt;&gt;"", 'Cub Awards'!O33,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IF(NOVA!O76&lt;&gt;"", NOVA!O76, "")</f>
        <v/>
      </c>
      <c r="AG29" s="224"/>
      <c r="AH29" s="227" t="str">
        <f>NOVA!B141</f>
        <v>3a5</v>
      </c>
      <c r="AI29" s="227" t="str">
        <f>NOVA!C141</f>
        <v>Show why we use levers</v>
      </c>
      <c r="AJ29" s="227"/>
      <c r="AK29" s="227" t="str">
        <f>IF(NOVA!O141&lt;&gt;"", NOVA!O141, "")</f>
        <v/>
      </c>
    </row>
    <row r="30" spans="1:37" ht="12.75" customHeight="1">
      <c r="A30" s="133" t="str">
        <f>Electives!B113</f>
        <v>Motor Away</v>
      </c>
      <c r="B30" s="31" t="str">
        <f>IF(Electives!O118&gt;0,Electives!O118," ")</f>
        <v xml:space="preserve"> </v>
      </c>
      <c r="D30" s="374"/>
      <c r="E30" s="31">
        <f>Achievements!$B35</f>
        <v>2</v>
      </c>
      <c r="F30" s="179" t="str">
        <f>Achievements!$C35</f>
        <v>Create an original skit</v>
      </c>
      <c r="G30" s="32" t="str">
        <f>IF(Achievements!O35&lt;&gt;"","A","")</f>
        <v/>
      </c>
      <c r="I30" s="378"/>
      <c r="J30" s="178" t="str">
        <f>Electives!B37</f>
        <v>3a</v>
      </c>
      <c r="K30" s="36" t="str">
        <f>Electives!C37</f>
        <v>Count the number of colors in a package</v>
      </c>
      <c r="L30" s="31" t="str">
        <f>IF(Electives!O37&lt;&gt;"","E","")</f>
        <v/>
      </c>
      <c r="O30" s="174" t="str">
        <f>Electives!B105</f>
        <v>Hometown Heroes</v>
      </c>
      <c r="P30" s="29"/>
      <c r="R30" s="224"/>
      <c r="S30" s="226">
        <f>'Cub Awards'!B34</f>
        <v>2</v>
      </c>
      <c r="T30" s="364" t="str">
        <f>'Cub Awards'!C34</f>
        <v>Complete Grow Something</v>
      </c>
      <c r="U30" s="364"/>
      <c r="V30" s="226" t="str">
        <f>IF('Cub Awards'!O34&lt;&gt;"", 'Cub Awards'!O34, "")</f>
        <v/>
      </c>
      <c r="W30" s="224"/>
      <c r="X30" s="227" t="str">
        <f>NOVA!B19</f>
        <v>1a</v>
      </c>
      <c r="Y30" s="227" t="str">
        <f>NOVA!C19</f>
        <v>Read or watch 1 hour of Earth science content</v>
      </c>
      <c r="Z30" s="227"/>
      <c r="AA30" s="227" t="str">
        <f>IF(NOVA!O19&lt;&gt;"", NOVA!O19, "")</f>
        <v/>
      </c>
      <c r="AB30" s="224"/>
      <c r="AC30" s="227" t="str">
        <f>NOVA!B77</f>
        <v>4f</v>
      </c>
      <c r="AD30" s="227" t="str">
        <f>NOVA!C77</f>
        <v>Earn Outdoor Ethics or Conservation awards</v>
      </c>
      <c r="AE30" s="227"/>
      <c r="AF30" s="227" t="str">
        <f>IF(NOVA!O77&lt;&gt;"", NOVA!O77, "")</f>
        <v/>
      </c>
      <c r="AG30" s="224"/>
      <c r="AH30" s="227" t="str">
        <f>NOVA!B142</f>
        <v>3b</v>
      </c>
      <c r="AI30" s="227" t="str">
        <f>NOVA!C142</f>
        <v>Design ONE of the following</v>
      </c>
      <c r="AJ30" s="227"/>
      <c r="AK30" s="227" t="str">
        <f>IF(NOVA!O142&lt;&gt;"", NOVA!O142, "")</f>
        <v/>
      </c>
    </row>
    <row r="31" spans="1:37">
      <c r="A31" s="133" t="str">
        <f>Electives!B119</f>
        <v>Paws of Skill</v>
      </c>
      <c r="B31" s="31" t="str">
        <f>IF(Electives!O127&gt;0,Electives!O127," ")</f>
        <v xml:space="preserve"> </v>
      </c>
      <c r="D31" s="374"/>
      <c r="E31" s="31">
        <f>Achievements!$B36</f>
        <v>3</v>
      </c>
      <c r="F31" s="179" t="str">
        <f>Achievements!$C36</f>
        <v>Present a campfire program</v>
      </c>
      <c r="G31" s="32" t="str">
        <f>IF(Achievements!O36&lt;&gt;"","A","")</f>
        <v/>
      </c>
      <c r="I31" s="378"/>
      <c r="J31" s="178" t="str">
        <f>Electives!B38</f>
        <v>3ai</v>
      </c>
      <c r="K31" s="36" t="str">
        <f>Electives!C38</f>
        <v>Draw graph of the number of colors</v>
      </c>
      <c r="L31" s="31" t="str">
        <f>IF(Electives!O38&lt;&gt;"","E","")</f>
        <v/>
      </c>
      <c r="N31" s="366" t="str">
        <f>Electives!E105</f>
        <v>(do 1-3 and one of 4)</v>
      </c>
      <c r="O31" s="178">
        <f>Electives!B106</f>
        <v>1</v>
      </c>
      <c r="P31" s="36" t="str">
        <f>Electives!C106</f>
        <v>Talk about being a hero</v>
      </c>
      <c r="Q31" s="31" t="str">
        <f>IF(Electives!O106&lt;&gt;"","E","")</f>
        <v/>
      </c>
      <c r="R31" s="230"/>
      <c r="S31" s="226">
        <f>'Cub Awards'!B35</f>
        <v>3</v>
      </c>
      <c r="T31" s="364" t="str">
        <f>'Cub Awards'!C35</f>
        <v>Complete Spirit of the Water 1 &amp; 2</v>
      </c>
      <c r="U31" s="364"/>
      <c r="V31" s="226" t="str">
        <f>IF('Cub Awards'!O35&lt;&gt;"", 'Cub Awards'!O35, "")</f>
        <v/>
      </c>
      <c r="W31" s="230"/>
      <c r="X31" s="227" t="str">
        <f>NOVA!B20</f>
        <v>1b</v>
      </c>
      <c r="Y31" s="227" t="str">
        <f>NOVA!C20</f>
        <v>List at least two questions or ideas</v>
      </c>
      <c r="Z31" s="227"/>
      <c r="AA31" s="227" t="str">
        <f>IF(NOVA!O20&lt;&gt;"", NOVA!O20, "")</f>
        <v/>
      </c>
      <c r="AB31" s="230"/>
      <c r="AC31" s="227">
        <f>NOVA!B78</f>
        <v>5</v>
      </c>
      <c r="AD31" s="227" t="str">
        <f>NOVA!C78</f>
        <v>Visit a place to observe wildlife</v>
      </c>
      <c r="AE31" s="227"/>
      <c r="AF31" s="227" t="str">
        <f>IF(NOVA!O78&lt;&gt;"", NOVA!O78, "")</f>
        <v/>
      </c>
      <c r="AG31" s="230"/>
      <c r="AH31" s="227" t="str">
        <f>NOVA!B143</f>
        <v>3b1</v>
      </c>
      <c r="AI31" s="227" t="str">
        <f>NOVA!C143</f>
        <v>A playground fixture using a lever</v>
      </c>
      <c r="AJ31" s="227"/>
      <c r="AK31" s="227" t="str">
        <f>IF(NOVA!O143&lt;&gt;"", NOVA!O143, "")</f>
        <v/>
      </c>
    </row>
    <row r="32" spans="1:37">
      <c r="A32" s="134" t="str">
        <f>Electives!B128</f>
        <v>Spirit of the Water</v>
      </c>
      <c r="B32" s="31" t="str">
        <f>IF(Electives!O134&gt;0,Electives!O134," ")</f>
        <v xml:space="preserve"> </v>
      </c>
      <c r="D32" s="375"/>
      <c r="E32" s="31">
        <f>Achievements!$B37</f>
        <v>4</v>
      </c>
      <c r="F32" s="179" t="str">
        <f>Achievements!$C37</f>
        <v>Perform your campfire program</v>
      </c>
      <c r="G32" s="32" t="str">
        <f>IF(Achievements!O37&lt;&gt;"","A","")</f>
        <v/>
      </c>
      <c r="I32" s="378"/>
      <c r="J32" s="178" t="str">
        <f>Electives!B39</f>
        <v>3aii</v>
      </c>
      <c r="K32" s="36" t="str">
        <f>Electives!C39</f>
        <v>Determine most common color</v>
      </c>
      <c r="L32" s="31" t="str">
        <f>IF(Electives!O39&lt;&gt;"","E","")</f>
        <v/>
      </c>
      <c r="N32" s="371"/>
      <c r="O32" s="178">
        <f>Electives!B107</f>
        <v>2</v>
      </c>
      <c r="P32" s="36" t="str">
        <f>Electives!C107</f>
        <v>Visit an agency where you find heroes</v>
      </c>
      <c r="Q32" s="31" t="str">
        <f>IF(Electives!O107&lt;&gt;"","E","")</f>
        <v/>
      </c>
      <c r="R32" s="230"/>
      <c r="S32" s="226">
        <f>'Cub Awards'!B36</f>
        <v>4</v>
      </c>
      <c r="T32" s="364" t="str">
        <f>'Cub Awards'!C36</f>
        <v>Participate in conservation project</v>
      </c>
      <c r="U32" s="364"/>
      <c r="V32" s="226" t="str">
        <f>IF('Cub Awards'!O36&lt;&gt;"", 'Cub Awards'!O36, "")</f>
        <v/>
      </c>
      <c r="W32" s="230"/>
      <c r="X32" s="227" t="str">
        <f>NOVA!B21</f>
        <v>1c</v>
      </c>
      <c r="Y32" s="227" t="str">
        <f>NOVA!C21</f>
        <v>Discuss two with your counselor</v>
      </c>
      <c r="Z32" s="227"/>
      <c r="AA32" s="227" t="str">
        <f>IF(NOVA!O21&lt;&gt;"", NOVA!O21, "")</f>
        <v/>
      </c>
      <c r="AB32" s="230"/>
      <c r="AC32" s="227" t="str">
        <f>NOVA!B79</f>
        <v>5a1</v>
      </c>
      <c r="AD32" s="227" t="str">
        <f>NOVA!C79</f>
        <v>Talk about different species living there</v>
      </c>
      <c r="AE32" s="227"/>
      <c r="AF32" s="227" t="str">
        <f>IF(NOVA!O79&lt;&gt;"", NOVA!O79, "")</f>
        <v/>
      </c>
      <c r="AG32" s="230"/>
      <c r="AH32" s="227" t="str">
        <f>NOVA!B144</f>
        <v>3b2</v>
      </c>
      <c r="AI32" s="227" t="str">
        <f>NOVA!C144</f>
        <v>A game / sport using a lever</v>
      </c>
      <c r="AJ32" s="227"/>
      <c r="AK32" s="227" t="str">
        <f>IF(NOVA!O144&lt;&gt;"", NOVA!O144, "")</f>
        <v/>
      </c>
    </row>
    <row r="33" spans="1:37" ht="13.2" customHeight="1">
      <c r="D33" s="28" t="str">
        <f>Achievements!$B39</f>
        <v>Paws on the Path</v>
      </c>
      <c r="E33" s="28"/>
      <c r="F33" s="28"/>
      <c r="G33" s="28"/>
      <c r="I33" s="378"/>
      <c r="J33" s="178" t="str">
        <f>Electives!B40</f>
        <v>3aiii</v>
      </c>
      <c r="K33" s="36" t="str">
        <f>Electives!C40</f>
        <v>Compare your results</v>
      </c>
      <c r="L33" s="31" t="str">
        <f>IF(Electives!O40&lt;&gt;"","E","")</f>
        <v/>
      </c>
      <c r="N33" s="371"/>
      <c r="O33" s="178">
        <f>Electives!B108</f>
        <v>3</v>
      </c>
      <c r="P33" s="36" t="str">
        <f>Electives!C108</f>
        <v>Interview a hero</v>
      </c>
      <c r="Q33" s="31" t="str">
        <f>IF(Electives!O108&lt;&gt;"","E","")</f>
        <v/>
      </c>
      <c r="R33" s="230"/>
      <c r="W33" s="230"/>
      <c r="X33" s="227">
        <f>NOVA!B22</f>
        <v>2</v>
      </c>
      <c r="Y33" s="227" t="str">
        <f>NOVA!C22</f>
        <v>Complete an elective listed in comment</v>
      </c>
      <c r="Z33" s="227"/>
      <c r="AA33" s="227" t="str">
        <f>IF(NOVA!O22&lt;&gt;"", NOVA!O22, "")</f>
        <v/>
      </c>
      <c r="AB33" s="230"/>
      <c r="AC33" s="227" t="str">
        <f>NOVA!B80</f>
        <v>5a2</v>
      </c>
      <c r="AD33" s="227" t="str">
        <f>NOVA!C80</f>
        <v>Ask expert about what they studied</v>
      </c>
      <c r="AE33" s="227"/>
      <c r="AF33" s="227" t="str">
        <f>IF(NOVA!O80&lt;&gt;"", NOVA!O80, "")</f>
        <v/>
      </c>
      <c r="AG33" s="230"/>
      <c r="AH33" s="227" t="str">
        <f>NOVA!B145</f>
        <v>3b3</v>
      </c>
      <c r="AI33" s="227" t="str">
        <f>NOVA!C145</f>
        <v>An invention using a lever</v>
      </c>
      <c r="AJ33" s="227"/>
      <c r="AK33" s="227" t="str">
        <f>IF(NOVA!O145&lt;&gt;"", NOVA!O145, "")</f>
        <v/>
      </c>
    </row>
    <row r="34" spans="1:37" ht="12.75" customHeight="1">
      <c r="D34" s="373" t="str">
        <f>Achievements!E39</f>
        <v>(do 1-5)</v>
      </c>
      <c r="E34" s="31">
        <f>Achievements!$B40</f>
        <v>1</v>
      </c>
      <c r="F34" s="179" t="str">
        <f>Achievements!$C40</f>
        <v>Prepare for a hike</v>
      </c>
      <c r="G34" s="31" t="str">
        <f>IF(Achievements!O40&lt;&gt;"","A","")</f>
        <v/>
      </c>
      <c r="I34" s="378"/>
      <c r="J34" s="178" t="str">
        <f>Electives!B41</f>
        <v>3aiv</v>
      </c>
      <c r="K34" s="36" t="str">
        <f>Electives!C41</f>
        <v>Predict the colors in a different package</v>
      </c>
      <c r="L34" s="31" t="str">
        <f>IF(Electives!O41&lt;&gt;"","E","")</f>
        <v/>
      </c>
      <c r="N34" s="371"/>
      <c r="O34" s="178" t="str">
        <f>Electives!B109</f>
        <v>4a</v>
      </c>
      <c r="P34" s="36" t="str">
        <f>Electives!C109</f>
        <v>Honor a serviceperson with a care package</v>
      </c>
      <c r="Q34" s="31" t="str">
        <f>IF(Electives!O109&lt;&gt;"","E","")</f>
        <v/>
      </c>
      <c r="R34" s="224"/>
      <c r="W34" s="224"/>
      <c r="X34" s="227">
        <f>NOVA!B23</f>
        <v>3</v>
      </c>
      <c r="Y34" s="227" t="str">
        <f>NOVA!C23</f>
        <v>Investigate All of A, B, C, OR D</v>
      </c>
      <c r="Z34" s="227"/>
      <c r="AA34" s="227" t="str">
        <f>IF(NOVA!O23&lt;&gt;"", NOVA!O23, "")</f>
        <v/>
      </c>
      <c r="AB34" s="224"/>
      <c r="AC34" s="227" t="str">
        <f>NOVA!B81</f>
        <v>5b</v>
      </c>
      <c r="AD34" s="227" t="str">
        <f>NOVA!C81</f>
        <v>Discuss with counselor your visit</v>
      </c>
      <c r="AE34" s="227"/>
      <c r="AF34" s="227" t="str">
        <f>IF(NOVA!O81&lt;&gt;"", NOVA!O81, "")</f>
        <v/>
      </c>
      <c r="AG34" s="224"/>
      <c r="AH34" s="227" t="str">
        <f>NOVA!B146</f>
        <v>3c</v>
      </c>
      <c r="AI34" s="227" t="str">
        <f>NOVA!C146</f>
        <v>Discuss findings with counselor</v>
      </c>
      <c r="AJ34" s="227"/>
      <c r="AK34" s="227" t="str">
        <f>IF(NOVA!O146&lt;&gt;"", NOVA!O146, "")</f>
        <v/>
      </c>
    </row>
    <row r="35" spans="1:37" ht="13.2" customHeight="1">
      <c r="A35" s="105" t="s">
        <v>103</v>
      </c>
      <c r="B35" s="106"/>
      <c r="D35" s="374"/>
      <c r="E35" s="31">
        <f>Achievements!$B41</f>
        <v>2</v>
      </c>
      <c r="F35" s="179" t="str">
        <f>Achievements!$C41</f>
        <v>Tell what the buddy system is</v>
      </c>
      <c r="G35" s="31" t="str">
        <f>IF(Achievements!O41&lt;&gt;"","A","")</f>
        <v/>
      </c>
      <c r="I35" s="378"/>
      <c r="J35" s="178" t="str">
        <f>Electives!B42</f>
        <v>3av</v>
      </c>
      <c r="K35" s="36" t="str">
        <f>Electives!C42</f>
        <v>Decide if your prediction was close</v>
      </c>
      <c r="L35" s="31" t="str">
        <f>IF(Electives!O42&lt;&gt;"","E","")</f>
        <v/>
      </c>
      <c r="N35" s="371"/>
      <c r="O35" s="178" t="str">
        <f>Electives!B110</f>
        <v>4b</v>
      </c>
      <c r="P35" s="36" t="str">
        <f>Electives!C110</f>
        <v>Find out about service animals</v>
      </c>
      <c r="Q35" s="31" t="str">
        <f>IF(Electives!O110&lt;&gt;"","E","")</f>
        <v/>
      </c>
      <c r="R35" s="224"/>
      <c r="W35" s="224"/>
      <c r="X35" s="227" t="str">
        <f>NOVA!B24</f>
        <v>3a1</v>
      </c>
      <c r="Y35" s="227" t="str">
        <f>NOVA!C24</f>
        <v>How are volcanoes are formed</v>
      </c>
      <c r="Z35" s="227"/>
      <c r="AA35" s="227" t="str">
        <f>IF(NOVA!O24&lt;&gt;"", NOVA!O24, "")</f>
        <v/>
      </c>
      <c r="AB35" s="224"/>
      <c r="AC35" s="227" t="str">
        <f>NOVA!B82</f>
        <v>6a</v>
      </c>
      <c r="AD35" s="227" t="str">
        <f>NOVA!C82</f>
        <v>Discuss why wildlife is important</v>
      </c>
      <c r="AE35" s="227"/>
      <c r="AF35" s="227" t="str">
        <f>IF(NOVA!O82&lt;&gt;"", NOVA!O82, "")</f>
        <v/>
      </c>
      <c r="AG35" s="224"/>
      <c r="AH35" s="227" t="str">
        <f>NOVA!B147</f>
        <v>4a</v>
      </c>
      <c r="AI35" s="227" t="str">
        <f>NOVA!C147</f>
        <v>Visit a place that uses levers</v>
      </c>
      <c r="AJ35" s="227"/>
      <c r="AK35" s="227" t="str">
        <f>IF(NOVA!O147&lt;&gt;"", NOVA!O147, "")</f>
        <v/>
      </c>
    </row>
    <row r="36" spans="1:37" ht="12.75" customHeight="1">
      <c r="A36" s="107" t="s">
        <v>104</v>
      </c>
      <c r="B36" s="23"/>
      <c r="D36" s="374"/>
      <c r="E36" s="31">
        <f>Achievements!$B42</f>
        <v>3</v>
      </c>
      <c r="F36" s="179" t="str">
        <f>Achievements!$C42</f>
        <v>Chose appropriate clothing for a hike</v>
      </c>
      <c r="G36" s="31" t="str">
        <f>IF(Achievements!O42&lt;&gt;"","A","")</f>
        <v/>
      </c>
      <c r="I36" s="378"/>
      <c r="J36" s="178" t="str">
        <f>Electives!B43</f>
        <v>3b</v>
      </c>
      <c r="K36" s="36" t="str">
        <f>Electives!C43</f>
        <v>Measure peoples height and count steps</v>
      </c>
      <c r="L36" s="31" t="str">
        <f>IF(Electives!O43&lt;&gt;"","E","")</f>
        <v/>
      </c>
      <c r="N36" s="372"/>
      <c r="O36" s="178" t="str">
        <f>Electives!B111</f>
        <v>4c</v>
      </c>
      <c r="P36" s="36" t="str">
        <f>Electives!C111</f>
        <v>Participate in an event that celebrates heroes</v>
      </c>
      <c r="Q36" s="31" t="str">
        <f>IF(Electives!O111&lt;&gt;"","E","")</f>
        <v/>
      </c>
      <c r="R36" s="230"/>
      <c r="S36" s="365" t="s">
        <v>669</v>
      </c>
      <c r="T36" s="365"/>
      <c r="U36" s="365"/>
      <c r="V36" s="365"/>
      <c r="W36" s="230"/>
      <c r="X36" s="227" t="str">
        <f>NOVA!B25</f>
        <v>3a2</v>
      </c>
      <c r="Y36" s="227" t="str">
        <f>NOVA!C25</f>
        <v>Difference between lava and magma</v>
      </c>
      <c r="Z36" s="227"/>
      <c r="AA36" s="227" t="str">
        <f>IF(NOVA!O25&lt;&gt;"", NOVA!O25, "")</f>
        <v/>
      </c>
      <c r="AB36" s="230"/>
      <c r="AC36" s="227" t="str">
        <f>NOVA!B83</f>
        <v>6b</v>
      </c>
      <c r="AD36" s="227" t="str">
        <f>NOVA!C83</f>
        <v>Discuss why biodiversity is important</v>
      </c>
      <c r="AE36" s="227"/>
      <c r="AF36" s="227" t="str">
        <f>IF(NOVA!O83&lt;&gt;"", NOVA!O83, "")</f>
        <v/>
      </c>
      <c r="AG36" s="230"/>
      <c r="AH36" s="227" t="str">
        <f>NOVA!B148</f>
        <v>4b</v>
      </c>
      <c r="AI36" s="227" t="str">
        <f>NOVA!C148</f>
        <v>Discuss the equipment using levers</v>
      </c>
      <c r="AJ36" s="227"/>
      <c r="AK36" s="227" t="str">
        <f>IF(NOVA!O148&lt;&gt;"", NOVA!O148, "")</f>
        <v/>
      </c>
    </row>
    <row r="37" spans="1:37" ht="12.75" customHeight="1">
      <c r="A37" s="107" t="s">
        <v>114</v>
      </c>
      <c r="B37" s="23"/>
      <c r="D37" s="374"/>
      <c r="E37" s="31">
        <f>Achievements!$B43</f>
        <v>4</v>
      </c>
      <c r="F37" s="179" t="str">
        <f>Achievements!$C43</f>
        <v>Discuss how you show respect for wildlife</v>
      </c>
      <c r="G37" s="31" t="str">
        <f>IF(Achievements!O43&lt;&gt;"","A","")</f>
        <v/>
      </c>
      <c r="I37" s="378"/>
      <c r="J37" s="178" t="str">
        <f>Electives!B44</f>
        <v>3c</v>
      </c>
      <c r="K37" s="36" t="str">
        <f>Electives!C44</f>
        <v>Graph number of shots to make 5 baskets</v>
      </c>
      <c r="L37" s="31" t="str">
        <f>IF(Electives!O44&lt;&gt;"","E","")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IF(NOVA!O26&lt;&gt;"", NOVA!O26, "")</f>
        <v/>
      </c>
      <c r="AB37" s="230"/>
      <c r="AC37" s="227" t="str">
        <f>NOVA!B84</f>
        <v>6c</v>
      </c>
      <c r="AD37" s="227" t="str">
        <f>NOVA!C84</f>
        <v>Discuss problems with invasive species</v>
      </c>
      <c r="AE37" s="227"/>
      <c r="AF37" s="227" t="str">
        <f>IF(NOVA!O84&lt;&gt;"", NOVA!O84, "")</f>
        <v/>
      </c>
      <c r="AG37" s="230"/>
      <c r="AH37" s="227">
        <f>NOVA!B149</f>
        <v>5</v>
      </c>
      <c r="AI37" s="227" t="str">
        <f>NOVA!C149</f>
        <v>Discuss how simple machines affect life</v>
      </c>
      <c r="AJ37" s="227"/>
      <c r="AK37" s="227" t="str">
        <f>IF(NOVA!O149&lt;&gt;"", NOVA!O149, "")</f>
        <v/>
      </c>
    </row>
    <row r="38" spans="1:37">
      <c r="A38" s="107" t="s">
        <v>105</v>
      </c>
      <c r="B38" s="23"/>
      <c r="D38" s="374"/>
      <c r="E38" s="31">
        <f>Achievements!$B44</f>
        <v>5</v>
      </c>
      <c r="F38" s="179" t="str">
        <f>Achievements!$C44</f>
        <v>Go on a 1 mile hike</v>
      </c>
      <c r="G38" s="31" t="str">
        <f>IF(Achievements!O44&lt;&gt;"","A","")</f>
        <v/>
      </c>
      <c r="I38" s="378"/>
      <c r="J38" s="178" t="str">
        <f>Electives!B46</f>
        <v>4a</v>
      </c>
      <c r="K38" s="36" t="str">
        <f>Electives!C46</f>
        <v>Use a secret code</v>
      </c>
      <c r="L38" s="31" t="str">
        <f>IF(Electives!O46&lt;&gt;"","E","")</f>
        <v/>
      </c>
      <c r="N38" s="366" t="str">
        <f>Electives!E113</f>
        <v>(do all)</v>
      </c>
      <c r="O38" s="178" t="str">
        <f>Electives!B114</f>
        <v>1a</v>
      </c>
      <c r="P38" s="36" t="str">
        <f>Electives!C114</f>
        <v>Fly three kinds of paper airplanes</v>
      </c>
      <c r="Q38" s="31" t="str">
        <f>IF(Electives!O114&lt;&gt;"","E","")</f>
        <v/>
      </c>
      <c r="R38" s="230"/>
      <c r="S38" s="22"/>
      <c r="T38" s="239" t="str">
        <f>'Shooting Sports'!C5</f>
        <v>BB Gun: Level 1</v>
      </c>
      <c r="U38" s="22"/>
      <c r="V38" s="22"/>
      <c r="W38" s="230"/>
      <c r="X38" s="227" t="str">
        <f>NOVA!B27</f>
        <v>3a4</v>
      </c>
      <c r="Y38" s="227" t="str">
        <f>NOVA!C27</f>
        <v>Build or draw a volcano model</v>
      </c>
      <c r="Z38" s="227"/>
      <c r="AA38" s="227" t="str">
        <f>IF(NOVA!O27&lt;&gt;"", NOVA!O27,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IF(Achievements!O45&lt;&gt;"","A","")</f>
        <v/>
      </c>
      <c r="I39" s="378"/>
      <c r="J39" s="178" t="str">
        <f>Electives!B47</f>
        <v>4b</v>
      </c>
      <c r="K39" s="36" t="str">
        <f>Electives!C47</f>
        <v>Use the pig pen code</v>
      </c>
      <c r="L39" s="31" t="str">
        <f>IF(Electives!O47&lt;&gt;"","E","")</f>
        <v/>
      </c>
      <c r="N39" s="367"/>
      <c r="O39" s="178" t="str">
        <f>Electives!B115</f>
        <v>1b</v>
      </c>
      <c r="P39" s="36" t="str">
        <f>Electives!C115</f>
        <v>Make a paper airplane catapult</v>
      </c>
      <c r="Q39" s="31" t="str">
        <f>IF(Electives!O115&lt;&gt;"","E","")</f>
        <v/>
      </c>
      <c r="R39" s="230"/>
      <c r="S39" s="160">
        <f>'Shooting Sports'!B6</f>
        <v>1</v>
      </c>
      <c r="T39" s="160" t="str">
        <f>'Shooting Sports'!C6</f>
        <v>Explain what to do if you find gun</v>
      </c>
      <c r="U39" s="160"/>
      <c r="V39" s="160" t="str">
        <f>IF('Shooting Sports'!O6&lt;&gt;"", 'Shooting Sports'!O6, "")</f>
        <v/>
      </c>
      <c r="W39" s="230"/>
      <c r="X39" s="227" t="str">
        <f>NOVA!B28</f>
        <v>3a5</v>
      </c>
      <c r="Y39" s="227" t="str">
        <f>NOVA!C28</f>
        <v>Share model and what you learned</v>
      </c>
      <c r="Z39" s="227"/>
      <c r="AA39" s="227" t="str">
        <f>IF(NOVA!O28&lt;&gt;"", NOVA!O28, "")</f>
        <v/>
      </c>
      <c r="AB39" s="230"/>
      <c r="AC39" s="227" t="str">
        <f>NOVA!B87</f>
        <v>1a</v>
      </c>
      <c r="AD39" s="227" t="str">
        <f>NOVA!C87</f>
        <v>Read or watch 1 hour of space content</v>
      </c>
      <c r="AE39" s="227"/>
      <c r="AF39" s="227" t="str">
        <f>IF(NOVA!O87&lt;&gt;"", NOVA!O87, "")</f>
        <v/>
      </c>
      <c r="AG39" s="230"/>
      <c r="AH39" s="227" t="str">
        <f>NOVA!B152</f>
        <v>1a</v>
      </c>
      <c r="AI39" s="227" t="str">
        <f>NOVA!C152</f>
        <v>Read or watch 1 hour of Math content</v>
      </c>
      <c r="AJ39" s="227"/>
      <c r="AK39" s="227" t="str">
        <f>IF(NOVA!O152&lt;&gt;"", NOVA!O152, "")</f>
        <v/>
      </c>
    </row>
    <row r="40" spans="1:37" ht="13.2" customHeight="1">
      <c r="A40" s="26"/>
      <c r="B40" s="26"/>
      <c r="D40" s="375"/>
      <c r="E40" s="31">
        <f>Achievements!$B46</f>
        <v>7</v>
      </c>
      <c r="F40" s="179" t="str">
        <f>Achievements!$C46</f>
        <v>Draw a map of your area</v>
      </c>
      <c r="G40" s="31" t="str">
        <f>IF(Achievements!O46&lt;&gt;"","A","")</f>
        <v/>
      </c>
      <c r="I40" s="378"/>
      <c r="J40" s="178" t="str">
        <f>Electives!B48</f>
        <v>4c</v>
      </c>
      <c r="K40" s="36" t="str">
        <f>Electives!C48</f>
        <v>Practice using a block cipher</v>
      </c>
      <c r="L40" s="31" t="str">
        <f>IF(Electives!O48&lt;&gt;"","E","")</f>
        <v/>
      </c>
      <c r="N40" s="367"/>
      <c r="O40" s="178">
        <f>Electives!B116</f>
        <v>2</v>
      </c>
      <c r="P40" s="36" t="str">
        <f>Electives!C116</f>
        <v>Sail two different boats</v>
      </c>
      <c r="Q40" s="31" t="str">
        <f>IF(Electives!O116&lt;&gt;"","E","")</f>
        <v/>
      </c>
      <c r="R40" s="230"/>
      <c r="S40" s="160">
        <f>'Shooting Sports'!B7</f>
        <v>2</v>
      </c>
      <c r="T40" s="160" t="str">
        <f>'Shooting Sports'!C7</f>
        <v>Load, fire, secure gun and safety mech.</v>
      </c>
      <c r="U40" s="160"/>
      <c r="V40" s="160" t="str">
        <f>IF('Shooting Sports'!O7&lt;&gt;"", 'Shooting Sports'!O7, "")</f>
        <v/>
      </c>
      <c r="W40" s="230"/>
      <c r="X40" s="227" t="str">
        <f>NOVA!B29</f>
        <v>3b1</v>
      </c>
      <c r="Y40" s="227" t="str">
        <f>NOVA!C29</f>
        <v>Collect 3 to 5 common minerals</v>
      </c>
      <c r="Z40" s="227"/>
      <c r="AA40" s="227" t="str">
        <f>IF(NOVA!O29&lt;&gt;"", NOVA!O29, "")</f>
        <v/>
      </c>
      <c r="AB40" s="230"/>
      <c r="AC40" s="227" t="str">
        <f>NOVA!B88</f>
        <v>1b</v>
      </c>
      <c r="AD40" s="227" t="str">
        <f>NOVA!C88</f>
        <v>List at least two questions or ideas</v>
      </c>
      <c r="AE40" s="227"/>
      <c r="AF40" s="227" t="str">
        <f>IF(NOVA!O88&lt;&gt;"", NOVA!O88, "")</f>
        <v/>
      </c>
      <c r="AG40" s="230"/>
      <c r="AH40" s="227" t="str">
        <f>NOVA!B153</f>
        <v>1b</v>
      </c>
      <c r="AI40" s="227" t="str">
        <f>NOVA!C153</f>
        <v>List at least two questions or ideas</v>
      </c>
      <c r="AJ40" s="227"/>
      <c r="AK40" s="227" t="str">
        <f>IF(NOVA!O153&lt;&gt;"", NOVA!O153,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IF(Electives!O117&lt;&gt;"","E","")</f>
        <v/>
      </c>
      <c r="R41" s="224"/>
      <c r="S41" s="160">
        <f>'Shooting Sports'!B8</f>
        <v>3</v>
      </c>
      <c r="T41" s="160" t="str">
        <f>'Shooting Sports'!C8</f>
        <v>Demonstrate good shooting techniques</v>
      </c>
      <c r="U41" s="160"/>
      <c r="V41" s="160" t="str">
        <f>IF('Shooting Sports'!O8&lt;&gt;"", 'Shooting Sports'!O8, "")</f>
        <v/>
      </c>
      <c r="W41" s="224"/>
      <c r="X41" s="227" t="str">
        <f>NOVA!B30</f>
        <v>3b2</v>
      </c>
      <c r="Y41" s="227" t="str">
        <f>NOVA!C30</f>
        <v>Types of rock these minerals found in</v>
      </c>
      <c r="Z41" s="227"/>
      <c r="AA41" s="227" t="str">
        <f>IF(NOVA!O30&lt;&gt;"", NOVA!O30, "")</f>
        <v/>
      </c>
      <c r="AB41" s="224"/>
      <c r="AC41" s="227" t="str">
        <f>NOVA!B89</f>
        <v>1c</v>
      </c>
      <c r="AD41" s="227" t="str">
        <f>NOVA!C89</f>
        <v>Discuss two with your counselor</v>
      </c>
      <c r="AE41" s="227"/>
      <c r="AF41" s="227" t="str">
        <f>IF(NOVA!O89&lt;&gt;"", NOVA!O89, "")</f>
        <v/>
      </c>
      <c r="AG41" s="224"/>
      <c r="AH41" s="227" t="str">
        <f>NOVA!B154</f>
        <v>1c</v>
      </c>
      <c r="AI41" s="227" t="str">
        <f>NOVA!C154</f>
        <v>Discuss two with your counselor</v>
      </c>
      <c r="AJ41" s="227"/>
      <c r="AK41" s="227" t="str">
        <f>IF(NOVA!O154&lt;&gt;"", NOVA!O154, "")</f>
        <v/>
      </c>
    </row>
    <row r="42" spans="1:37" ht="12.75" customHeight="1">
      <c r="D42" s="373" t="str">
        <f>Achievements!E48</f>
        <v>(do all)</v>
      </c>
      <c r="E42" s="35">
        <f>Achievements!$B49</f>
        <v>1</v>
      </c>
      <c r="F42" s="179" t="str">
        <f>Achievements!$C49</f>
        <v>Play catch</v>
      </c>
      <c r="G42" s="31" t="str">
        <f>IF(Achievements!O49&lt;&gt;"","A","")</f>
        <v/>
      </c>
      <c r="I42" s="366" t="str">
        <f>Electives!E50</f>
        <v>(do 1, 2, one of 3, one of 4)</v>
      </c>
      <c r="J42" s="178">
        <f>Electives!B51</f>
        <v>1</v>
      </c>
      <c r="K42" s="36" t="str">
        <f>Electives!C51</f>
        <v>Collect 10 items</v>
      </c>
      <c r="L42" s="31" t="str">
        <f>IF(Electives!O51&lt;&gt;"","E","")</f>
        <v/>
      </c>
      <c r="O42" s="174" t="str">
        <f>Electives!B119</f>
        <v>Paws of Skill</v>
      </c>
      <c r="P42" s="29"/>
      <c r="R42" s="104"/>
      <c r="S42" s="160">
        <f>'Shooting Sports'!B9</f>
        <v>4</v>
      </c>
      <c r="T42" s="160" t="str">
        <f>'Shooting Sports'!C9</f>
        <v>Show how to put away and store gun</v>
      </c>
      <c r="U42" s="160"/>
      <c r="V42" s="160" t="str">
        <f>IF('Shooting Sports'!O9&lt;&gt;"", 'Shooting Sports'!O9, "")</f>
        <v/>
      </c>
      <c r="W42" s="104"/>
      <c r="X42" s="227" t="str">
        <f>NOVA!B31</f>
        <v>3b3</v>
      </c>
      <c r="Y42" s="227" t="str">
        <f>NOVA!C31</f>
        <v>Explain difference of rock types</v>
      </c>
      <c r="Z42" s="227"/>
      <c r="AA42" s="227" t="str">
        <f>IF(NOVA!O31&lt;&gt;"", NOVA!O31, "")</f>
        <v/>
      </c>
      <c r="AB42" s="104"/>
      <c r="AC42" s="227">
        <f>NOVA!B90</f>
        <v>2</v>
      </c>
      <c r="AD42" s="227" t="str">
        <f>NOVA!C90</f>
        <v>Complete an elective listed in comment</v>
      </c>
      <c r="AE42" s="227"/>
      <c r="AF42" s="227" t="str">
        <f>IF(NOVA!O90&lt;&gt;"", NOVA!O90, "")</f>
        <v/>
      </c>
      <c r="AG42" s="104"/>
      <c r="AH42" s="227">
        <f>NOVA!B155</f>
        <v>2</v>
      </c>
      <c r="AI42" s="227" t="str">
        <f>NOVA!C155</f>
        <v>Complete the Code of the Wolf adventure</v>
      </c>
      <c r="AJ42" s="227"/>
      <c r="AK42" s="227" t="str">
        <f>IF(NOVA!O155&lt;&gt;"", NOVA!O155, "")</f>
        <v/>
      </c>
    </row>
    <row r="43" spans="1:37" ht="12.75" customHeight="1">
      <c r="D43" s="374"/>
      <c r="E43" s="35">
        <f>Achievements!$B50</f>
        <v>2</v>
      </c>
      <c r="F43" s="179" t="str">
        <f>Achievements!$C50</f>
        <v>Practice your balance</v>
      </c>
      <c r="G43" s="31" t="str">
        <f>IF(Achievements!O50&lt;&gt;"","A","")</f>
        <v/>
      </c>
      <c r="I43" s="371"/>
      <c r="J43" s="178">
        <f>Electives!B52</f>
        <v>2</v>
      </c>
      <c r="K43" s="36" t="str">
        <f>Electives!C52</f>
        <v>Share your collection</v>
      </c>
      <c r="L43" s="31" t="str">
        <f>IF(Electives!O52&lt;&gt;"","E","")</f>
        <v/>
      </c>
      <c r="N43" s="366" t="str">
        <f>Electives!E119</f>
        <v>(do 1-4)</v>
      </c>
      <c r="O43" s="178">
        <f>Electives!B120</f>
        <v>1</v>
      </c>
      <c r="P43" s="36" t="str">
        <f>Electives!C120</f>
        <v>Learn about being physically fit</v>
      </c>
      <c r="Q43" s="31" t="str">
        <f>IF(Electives!O120&lt;&gt;"","E","")</f>
        <v/>
      </c>
      <c r="R43" s="228"/>
      <c r="S43" s="3"/>
      <c r="T43" s="239" t="str">
        <f>'Shooting Sports'!C11</f>
        <v>BB Gun: Level 2</v>
      </c>
      <c r="U43" s="3"/>
      <c r="V43" s="3"/>
      <c r="W43" s="228"/>
      <c r="X43" s="227" t="str">
        <f>NOVA!B32</f>
        <v>3b4</v>
      </c>
      <c r="Y43" s="227" t="str">
        <f>NOVA!C32</f>
        <v>Share collection and what you learned</v>
      </c>
      <c r="Z43" s="227"/>
      <c r="AA43" s="227" t="str">
        <f>IF(NOVA!O32&lt;&gt;"", NOVA!O32, "")</f>
        <v/>
      </c>
      <c r="AB43" s="228"/>
      <c r="AC43" s="227">
        <f>NOVA!B91</f>
        <v>3</v>
      </c>
      <c r="AD43" s="227" t="str">
        <f>NOVA!C91</f>
        <v>Do TWO from A-F</v>
      </c>
      <c r="AE43" s="227"/>
      <c r="AF43" s="227" t="str">
        <f>IF(NOVA!O91&lt;&gt;"", NOVA!O91, "")</f>
        <v/>
      </c>
      <c r="AG43" s="228"/>
      <c r="AH43" s="227">
        <f>NOVA!B156</f>
        <v>3</v>
      </c>
      <c r="AI43" s="227" t="str">
        <f>NOVA!C156</f>
        <v>Do TWO of A, B or C</v>
      </c>
      <c r="AJ43" s="227"/>
      <c r="AK43" s="227" t="str">
        <f>IF(NOVA!O156&lt;&gt;"", NOVA!O156, "")</f>
        <v/>
      </c>
    </row>
    <row r="44" spans="1:37" ht="13.2" customHeight="1">
      <c r="D44" s="374"/>
      <c r="E44" s="35">
        <f>Achievements!$B51</f>
        <v>3</v>
      </c>
      <c r="F44" s="179" t="str">
        <f>Achievements!$C51</f>
        <v>Practice your flexibility</v>
      </c>
      <c r="G44" s="31" t="str">
        <f>IF(Achievements!O51&lt;&gt;"","A","")</f>
        <v/>
      </c>
      <c r="I44" s="371"/>
      <c r="J44" s="178" t="str">
        <f>Electives!B53</f>
        <v>3a</v>
      </c>
      <c r="K44" s="36" t="str">
        <f>Electives!C53</f>
        <v>Visit a museum displaying collections</v>
      </c>
      <c r="L44" s="31" t="str">
        <f>IF(Electives!O53&lt;&gt;"","E","")</f>
        <v/>
      </c>
      <c r="N44" s="367"/>
      <c r="O44" s="178">
        <f>Electives!B121</f>
        <v>2</v>
      </c>
      <c r="P44" s="36" t="str">
        <f>Electives!C121</f>
        <v>Talk about properly warming up</v>
      </c>
      <c r="Q44" s="31" t="str">
        <f>IF(Electives!O121&lt;&gt;"","E","")</f>
        <v/>
      </c>
      <c r="R44" s="228"/>
      <c r="S44" s="160">
        <f>'Shooting Sports'!B12</f>
        <v>1</v>
      </c>
      <c r="T44" s="160" t="str">
        <f>'Shooting Sports'!C12</f>
        <v>Earn the Level 1 Emblem for BB Gun</v>
      </c>
      <c r="U44" s="160"/>
      <c r="V44" s="160" t="str">
        <f>IF('Shooting Sports'!O12&lt;&gt;"", 'Shooting Sports'!O12, "")</f>
        <v/>
      </c>
      <c r="W44" s="228"/>
      <c r="X44" s="227" t="str">
        <f>NOVA!B33</f>
        <v>3c1</v>
      </c>
      <c r="Y44" s="227" t="str">
        <f>NOVA!C33</f>
        <v>Use 4 ways to monitor / predict weather</v>
      </c>
      <c r="Z44" s="227"/>
      <c r="AA44" s="227" t="str">
        <f>IF(NOVA!O33&lt;&gt;"", NOVA!O33, "")</f>
        <v/>
      </c>
      <c r="AB44" s="228"/>
      <c r="AC44" s="227" t="str">
        <f>NOVA!B92</f>
        <v>3a1</v>
      </c>
      <c r="AD44" s="227" t="str">
        <f>NOVA!C92</f>
        <v>Watch the stars</v>
      </c>
      <c r="AE44" s="227"/>
      <c r="AF44" s="227" t="str">
        <f>IF(NOVA!O92&lt;&gt;"", NOVA!O92, "")</f>
        <v/>
      </c>
      <c r="AG44" s="228"/>
      <c r="AH44" s="227" t="str">
        <f>NOVA!B157</f>
        <v>3a</v>
      </c>
      <c r="AI44" s="227" t="str">
        <f>NOVA!C157</f>
        <v>Choose 2 and calculate your weight there</v>
      </c>
      <c r="AJ44" s="227"/>
      <c r="AK44" s="227" t="str">
        <f>IF(NOVA!O157&lt;&gt;"", NOVA!O157, "")</f>
        <v/>
      </c>
    </row>
    <row r="45" spans="1:37">
      <c r="D45" s="374"/>
      <c r="E45" s="35">
        <f>Achievements!$B52</f>
        <v>4</v>
      </c>
      <c r="F45" s="179" t="str">
        <f>Achievements!$C52</f>
        <v>Play a sport with your den or family</v>
      </c>
      <c r="G45" s="31" t="str">
        <f>IF(Achievements!O52&lt;&gt;"","A","")</f>
        <v/>
      </c>
      <c r="I45" s="371"/>
      <c r="J45" s="178" t="str">
        <f>Electives!B54</f>
        <v>3b</v>
      </c>
      <c r="K45" s="36" t="str">
        <f>Electives!C54</f>
        <v>Watch a show about collecing</v>
      </c>
      <c r="L45" s="31" t="str">
        <f>IF(Electives!O54&lt;&gt;"","E","")</f>
        <v/>
      </c>
      <c r="N45" s="367"/>
      <c r="O45" s="178">
        <f>Electives!B122</f>
        <v>3</v>
      </c>
      <c r="P45" s="36" t="str">
        <f>Electives!C122</f>
        <v>Practice two physical fitness skills</v>
      </c>
      <c r="Q45" s="31" t="str">
        <f>IF(Electives!O122&lt;&gt;"","E","")</f>
        <v/>
      </c>
      <c r="R45" s="228"/>
      <c r="S45" s="160" t="str">
        <f>'Shooting Sports'!B13</f>
        <v>S1</v>
      </c>
      <c r="T45" s="160" t="str">
        <f>'Shooting Sports'!C13</f>
        <v>Demonstrate one shooting position</v>
      </c>
      <c r="U45" s="160"/>
      <c r="V45" s="160" t="str">
        <f>IF('Shooting Sports'!O13&lt;&gt;"", 'Shooting Sports'!O13, "")</f>
        <v/>
      </c>
      <c r="W45" s="228"/>
      <c r="X45" s="227" t="str">
        <f>NOVA!B34</f>
        <v>3c2</v>
      </c>
      <c r="Y45" s="227" t="str">
        <f>NOVA!C34</f>
        <v>Analyze predictions for a week</v>
      </c>
      <c r="Z45" s="227"/>
      <c r="AA45" s="227" t="str">
        <f>IF(NOVA!O34&lt;&gt;"", NOVA!O34, "")</f>
        <v/>
      </c>
      <c r="AB45" s="228"/>
      <c r="AC45" s="227" t="str">
        <f>NOVA!B93</f>
        <v>3a2</v>
      </c>
      <c r="AD45" s="227" t="str">
        <f>NOVA!C93</f>
        <v>Find and draw 5 constellations</v>
      </c>
      <c r="AE45" s="227"/>
      <c r="AF45" s="227" t="str">
        <f>IF(NOVA!O93&lt;&gt;"", NOVA!O93, "")</f>
        <v/>
      </c>
      <c r="AG45" s="228"/>
      <c r="AH45" s="227" t="str">
        <f>NOVA!B158</f>
        <v>3a1</v>
      </c>
      <c r="AI45" s="227" t="str">
        <f>NOVA!C158</f>
        <v>On the sun or moon</v>
      </c>
      <c r="AJ45" s="227"/>
      <c r="AK45" s="227" t="str">
        <f>IF(NOVA!O158&lt;&gt;"", NOVA!O158, "")</f>
        <v/>
      </c>
    </row>
    <row r="46" spans="1:37">
      <c r="D46" s="374"/>
      <c r="E46" s="35">
        <f>Achievements!$B53</f>
        <v>5</v>
      </c>
      <c r="F46" s="179" t="str">
        <f>Achievements!$C53</f>
        <v>Do two animal walks</v>
      </c>
      <c r="G46" s="31" t="str">
        <f>IF(Achievements!O53&lt;&gt;"","A","")</f>
        <v/>
      </c>
      <c r="I46" s="371"/>
      <c r="J46" s="178" t="str">
        <f>Electives!B55</f>
        <v>4a</v>
      </c>
      <c r="K46" s="36" t="str">
        <f>Electives!C55</f>
        <v>Collect 10 autographs</v>
      </c>
      <c r="L46" s="31" t="str">
        <f>IF(Electives!O55&lt;&gt;"","E","")</f>
        <v/>
      </c>
      <c r="N46" s="367"/>
      <c r="O46" s="178">
        <f>Electives!B123</f>
        <v>4</v>
      </c>
      <c r="P46" s="36" t="str">
        <f>Electives!C123</f>
        <v>Play a team sport for 30 min</v>
      </c>
      <c r="Q46" s="31" t="str">
        <f>IF(Electives!O123&lt;&gt;"","E","")</f>
        <v/>
      </c>
      <c r="R46" s="228"/>
      <c r="S46" s="160" t="str">
        <f>'Shooting Sports'!B14</f>
        <v>S2</v>
      </c>
      <c r="T46" s="160" t="str">
        <f>'Shooting Sports'!C14</f>
        <v>Fire 5 BBs in 3 volleys at the Cub target</v>
      </c>
      <c r="U46" s="160"/>
      <c r="V46" s="160" t="str">
        <f>IF('Shooting Sports'!O14&lt;&gt;"", 'Shooting Sports'!O14, "")</f>
        <v/>
      </c>
      <c r="W46" s="228"/>
      <c r="X46" s="227" t="str">
        <f>NOVA!B35</f>
        <v>3c3</v>
      </c>
      <c r="Y46" s="227" t="str">
        <f>NOVA!C35</f>
        <v>Discuss work with counselor</v>
      </c>
      <c r="Z46" s="227"/>
      <c r="AA46" s="227" t="str">
        <f>IF(NOVA!O35&lt;&gt;"", NOVA!O35, "")</f>
        <v/>
      </c>
      <c r="AB46" s="228"/>
      <c r="AC46" s="227" t="str">
        <f>NOVA!B94</f>
        <v>3a3</v>
      </c>
      <c r="AD46" s="227" t="str">
        <f>NOVA!C94</f>
        <v>Discuss with counselor</v>
      </c>
      <c r="AE46" s="227"/>
      <c r="AF46" s="227" t="str">
        <f>IF(NOVA!O94&lt;&gt;"", NOVA!O94, "")</f>
        <v/>
      </c>
      <c r="AG46" s="228"/>
      <c r="AH46" s="227" t="str">
        <f>NOVA!B159</f>
        <v>3a2</v>
      </c>
      <c r="AI46" s="227" t="str">
        <f>NOVA!C159</f>
        <v>On Jupiter or Pluto</v>
      </c>
      <c r="AJ46" s="227"/>
      <c r="AK46" s="227" t="str">
        <f>IF(NOVA!O159&lt;&gt;"", NOVA!O159, "")</f>
        <v/>
      </c>
    </row>
    <row r="47" spans="1:37" ht="13.2" customHeight="1">
      <c r="D47" s="375"/>
      <c r="E47" s="31">
        <f>Achievements!$B54</f>
        <v>6</v>
      </c>
      <c r="F47" s="179" t="str">
        <f>Achievements!$C54</f>
        <v>Demonstrate healthy eating</v>
      </c>
      <c r="G47" s="31" t="str">
        <f>IF(Achievements!O54&lt;&gt;"","A","")</f>
        <v/>
      </c>
      <c r="I47" s="372"/>
      <c r="J47" s="178" t="str">
        <f>Electives!B56</f>
        <v>4b</v>
      </c>
      <c r="K47" s="36" t="str">
        <f>Electives!C56</f>
        <v>Write a famous person for an autograph</v>
      </c>
      <c r="L47" s="31" t="str">
        <f>IF(Electives!O56&lt;&gt;"","E","")</f>
        <v/>
      </c>
      <c r="N47" s="367"/>
      <c r="O47" s="178">
        <f>Electives!B124</f>
        <v>5</v>
      </c>
      <c r="P47" s="36" t="str">
        <f>Electives!C124</f>
        <v>Talk about sportsmanship</v>
      </c>
      <c r="Q47" s="31" t="str">
        <f>IF(Electives!O124&lt;&gt;"","E","")</f>
        <v/>
      </c>
      <c r="R47" s="228"/>
      <c r="S47" s="160" t="str">
        <f>'Shooting Sports'!B15</f>
        <v>S3</v>
      </c>
      <c r="T47" s="160" t="str">
        <f>'Shooting Sports'!C15</f>
        <v>Demonstrate/Explain range commands</v>
      </c>
      <c r="U47" s="160"/>
      <c r="V47" s="160" t="str">
        <f>IF('Shooting Sports'!O15&lt;&gt;"", 'Shooting Sports'!O15, "")</f>
        <v/>
      </c>
      <c r="W47" s="228"/>
      <c r="X47" s="227" t="str">
        <f>NOVA!B36</f>
        <v>3d</v>
      </c>
      <c r="Y47" s="227" t="str">
        <f>NOVA!C36</f>
        <v>Choose 2 habitats and complete activity</v>
      </c>
      <c r="Z47" s="227"/>
      <c r="AA47" s="227" t="str">
        <f>IF(NOVA!O36&lt;&gt;"", NOVA!O36, "")</f>
        <v/>
      </c>
      <c r="AB47" s="228"/>
      <c r="AC47" s="227" t="str">
        <f>NOVA!B95</f>
        <v>3b1</v>
      </c>
      <c r="AD47" s="227" t="str">
        <f>NOVA!C95</f>
        <v>Explain revolution, orbit and rotation</v>
      </c>
      <c r="AE47" s="227"/>
      <c r="AF47" s="227" t="str">
        <f>IF(NOVA!O95&lt;&gt;"", NOVA!O95, "")</f>
        <v/>
      </c>
      <c r="AG47" s="228"/>
      <c r="AH47" s="227" t="str">
        <f>NOVA!B160</f>
        <v>3a3</v>
      </c>
      <c r="AI47" s="227" t="str">
        <f>NOVA!C160</f>
        <v>On a planet of your choice</v>
      </c>
      <c r="AJ47" s="227"/>
      <c r="AK47" s="227" t="str">
        <f>IF(NOVA!O160&lt;&gt;"", NOVA!O160, "")</f>
        <v/>
      </c>
    </row>
    <row r="48" spans="1:37" ht="12.75" customHeight="1">
      <c r="I48" s="131"/>
      <c r="J48" s="174" t="str">
        <f>Electives!B58</f>
        <v>Cubs Who Care</v>
      </c>
      <c r="K48" s="29"/>
      <c r="N48" s="367"/>
      <c r="O48" s="178">
        <f>Electives!B125</f>
        <v>6</v>
      </c>
      <c r="P48" s="36" t="str">
        <f>Electives!C125</f>
        <v>Visit a sporting event</v>
      </c>
      <c r="Q48" s="31" t="str">
        <f>IF(Electives!O125&lt;&gt;"","E","")</f>
        <v/>
      </c>
      <c r="R48" s="228"/>
      <c r="S48" s="160" t="str">
        <f>'Shooting Sports'!B16</f>
        <v>S4</v>
      </c>
      <c r="T48" s="160" t="str">
        <f>'Shooting Sports'!C16</f>
        <v>5 facts about BB gun history</v>
      </c>
      <c r="U48" s="160"/>
      <c r="V48" s="160" t="str">
        <f>IF('Shooting Sports'!O16&lt;&gt;"", 'Shooting Sports'!O16, "")</f>
        <v/>
      </c>
      <c r="W48" s="228"/>
      <c r="X48" s="227" t="str">
        <f>NOVA!B37</f>
        <v>3d1</v>
      </c>
      <c r="Y48" s="227" t="str">
        <f>NOVA!C37</f>
        <v>Prairie</v>
      </c>
      <c r="Z48" s="227"/>
      <c r="AA48" s="227" t="str">
        <f>IF(NOVA!O37&lt;&gt;"", NOVA!O37, "")</f>
        <v/>
      </c>
      <c r="AB48" s="228"/>
      <c r="AC48" s="227" t="str">
        <f>NOVA!B96</f>
        <v>3b2</v>
      </c>
      <c r="AD48" s="227" t="str">
        <f>NOVA!C96</f>
        <v>Compare 3 planets to the Earth</v>
      </c>
      <c r="AE48" s="227"/>
      <c r="AF48" s="227" t="str">
        <f>IF(NOVA!O96&lt;&gt;"", NOVA!O96, "")</f>
        <v/>
      </c>
      <c r="AG48" s="228"/>
      <c r="AH48" s="227" t="str">
        <f>NOVA!B161</f>
        <v>3b</v>
      </c>
      <c r="AI48" s="227" t="str">
        <f>NOVA!C161</f>
        <v>Choose one and calculate its height</v>
      </c>
      <c r="AJ48" s="227"/>
      <c r="AK48" s="227" t="str">
        <f>IF(NOVA!O161&lt;&gt;"", NOVA!O161, "")</f>
        <v/>
      </c>
    </row>
    <row r="49" spans="5:37" ht="12.75" customHeight="1">
      <c r="E49" s="30"/>
      <c r="F49" s="45"/>
      <c r="G49" s="3"/>
      <c r="I49" s="378" t="str">
        <f>Electives!E58</f>
        <v>(do four)</v>
      </c>
      <c r="J49" s="219">
        <f>Electives!B59</f>
        <v>1</v>
      </c>
      <c r="K49" s="36" t="str">
        <f>Electives!C59</f>
        <v>Try using a wheelchair or crutches</v>
      </c>
      <c r="L49" s="31" t="str">
        <f>IF(Electives!O59&lt;&gt;"","E","")</f>
        <v/>
      </c>
      <c r="N49" s="368"/>
      <c r="O49" s="178">
        <f>Electives!B126</f>
        <v>7</v>
      </c>
      <c r="P49" s="36" t="str">
        <f>Electives!C126</f>
        <v>Make an obstacle course</v>
      </c>
      <c r="Q49" s="31" t="str">
        <f>IF(Electives!O126&lt;&gt;"","E","")</f>
        <v/>
      </c>
      <c r="R49" s="228"/>
      <c r="S49" s="3"/>
      <c r="T49" s="239" t="str">
        <f>'Shooting Sports'!C18</f>
        <v>Archery: Level 1</v>
      </c>
      <c r="U49" s="3"/>
      <c r="V49" s="3"/>
      <c r="W49" s="228"/>
      <c r="X49" s="227" t="str">
        <f>NOVA!B38</f>
        <v>3d2</v>
      </c>
      <c r="Y49" s="227" t="str">
        <f>NOVA!C38</f>
        <v>Temperate forest</v>
      </c>
      <c r="Z49" s="227"/>
      <c r="AA49" s="227" t="str">
        <f>IF(NOVA!O38&lt;&gt;"", NOVA!O38, "")</f>
        <v/>
      </c>
      <c r="AB49" s="228"/>
      <c r="AC49" s="227" t="str">
        <f>NOVA!B97</f>
        <v>3b3</v>
      </c>
      <c r="AD49" s="227" t="str">
        <f>NOVA!C97</f>
        <v>Discuss with counselor</v>
      </c>
      <c r="AE49" s="227"/>
      <c r="AF49" s="227" t="str">
        <f>IF(NOVA!O97&lt;&gt;"", NOVA!O97, "")</f>
        <v/>
      </c>
      <c r="AG49" s="228"/>
      <c r="AH49" s="227" t="str">
        <f>NOVA!B162</f>
        <v>3b1</v>
      </c>
      <c r="AI49" s="227" t="str">
        <f>NOVA!C162</f>
        <v>A tree</v>
      </c>
      <c r="AJ49" s="227"/>
      <c r="AK49" s="227" t="str">
        <f>IF(NOVA!O162&lt;&gt;"", NOVA!O162, "")</f>
        <v/>
      </c>
    </row>
    <row r="50" spans="5:37">
      <c r="E50" s="30"/>
      <c r="F50" s="3"/>
      <c r="G50" s="3"/>
      <c r="I50" s="378"/>
      <c r="J50" s="219">
        <f>Electives!B60</f>
        <v>2</v>
      </c>
      <c r="K50" s="36" t="str">
        <f>Electives!C60</f>
        <v>Learn about handicapped sports</v>
      </c>
      <c r="L50" s="31" t="str">
        <f>IF(Electives!O60&lt;&gt;"","E","")</f>
        <v/>
      </c>
      <c r="O50" s="174" t="str">
        <f>Electives!B128</f>
        <v>Spirit of the Water</v>
      </c>
      <c r="P50" s="29"/>
      <c r="R50" s="224"/>
      <c r="S50" s="160">
        <f>'Shooting Sports'!B19</f>
        <v>1</v>
      </c>
      <c r="T50" s="160" t="str">
        <f>'Shooting Sports'!C19</f>
        <v>Follow archery range rules and whistles</v>
      </c>
      <c r="U50" s="160"/>
      <c r="V50" s="160" t="str">
        <f>IF('Shooting Sports'!O19&lt;&gt;"", 'Shooting Sports'!O19, "")</f>
        <v/>
      </c>
      <c r="W50" s="224"/>
      <c r="X50" s="227" t="str">
        <f>NOVA!B39</f>
        <v>3d3</v>
      </c>
      <c r="Y50" s="227" t="str">
        <f>NOVA!C39</f>
        <v>Aquatic ecosystem</v>
      </c>
      <c r="Z50" s="227"/>
      <c r="AA50" s="227" t="str">
        <f>IF(NOVA!O39&lt;&gt;"", NOVA!O39, "")</f>
        <v/>
      </c>
      <c r="AB50" s="224"/>
      <c r="AC50" s="227" t="str">
        <f>NOVA!B98</f>
        <v>3c1</v>
      </c>
      <c r="AD50" s="227" t="str">
        <f>NOVA!C98</f>
        <v>Design a rover and tell what it collects</v>
      </c>
      <c r="AE50" s="227"/>
      <c r="AF50" s="227" t="str">
        <f>IF(NOVA!O98&lt;&gt;"", NOVA!O98, "")</f>
        <v/>
      </c>
      <c r="AG50" s="224"/>
      <c r="AH50" s="227" t="str">
        <f>NOVA!B163</f>
        <v>3b2</v>
      </c>
      <c r="AI50" s="227" t="str">
        <f>NOVA!C163</f>
        <v>Your house</v>
      </c>
      <c r="AJ50" s="227"/>
      <c r="AK50" s="227" t="str">
        <f>IF(NOVA!O163&lt;&gt;"", NOVA!O163, "")</f>
        <v/>
      </c>
    </row>
    <row r="51" spans="5:37" ht="13.2" customHeight="1">
      <c r="E51" s="30"/>
      <c r="F51" s="3"/>
      <c r="G51" s="3"/>
      <c r="I51" s="378"/>
      <c r="J51" s="219">
        <f>Electives!B61</f>
        <v>3</v>
      </c>
      <c r="K51" s="36" t="str">
        <f>Electives!C61</f>
        <v>Learn about "invisible" disabilities</v>
      </c>
      <c r="L51" s="31" t="str">
        <f>IF(Electives!O61&lt;&gt;"","E","")</f>
        <v/>
      </c>
      <c r="N51" s="378" t="str">
        <f>Electives!E128</f>
        <v>(do all)</v>
      </c>
      <c r="O51" s="178">
        <f>Electives!B129</f>
        <v>1</v>
      </c>
      <c r="P51" s="36" t="str">
        <f>Electives!C129</f>
        <v>Demonstrate how water can be polluted</v>
      </c>
      <c r="Q51" s="31" t="str">
        <f>IF(Electives!O129&lt;&gt;"","E","")</f>
        <v/>
      </c>
      <c r="R51" s="104"/>
      <c r="S51" s="160">
        <f>'Shooting Sports'!B20</f>
        <v>2</v>
      </c>
      <c r="T51" s="160" t="str">
        <f>'Shooting Sports'!C20</f>
        <v>Identify recurve and compound bow</v>
      </c>
      <c r="U51" s="160"/>
      <c r="V51" s="160" t="str">
        <f>IF('Shooting Sports'!O20&lt;&gt;"", 'Shooting Sports'!O20, "")</f>
        <v/>
      </c>
      <c r="W51" s="104"/>
      <c r="X51" s="227" t="str">
        <f>NOVA!B40</f>
        <v>3d4</v>
      </c>
      <c r="Y51" s="227" t="str">
        <f>NOVA!C40</f>
        <v>Temperate / Subtropical rain forest</v>
      </c>
      <c r="Z51" s="227"/>
      <c r="AA51" s="227" t="str">
        <f>IF(NOVA!O40&lt;&gt;"", NOVA!O40, "")</f>
        <v/>
      </c>
      <c r="AB51" s="104"/>
      <c r="AC51" s="227" t="str">
        <f>NOVA!B99</f>
        <v>3c2</v>
      </c>
      <c r="AD51" s="227" t="str">
        <f>NOVA!C99</f>
        <v>How would rover work</v>
      </c>
      <c r="AE51" s="227"/>
      <c r="AF51" s="227" t="str">
        <f>IF(NOVA!O99&lt;&gt;"", NOVA!O99, "")</f>
        <v/>
      </c>
      <c r="AG51" s="104"/>
      <c r="AH51" s="227" t="str">
        <f>NOVA!B164</f>
        <v>3b3</v>
      </c>
      <c r="AI51" s="227" t="str">
        <f>NOVA!C164</f>
        <v>A building of your choice</v>
      </c>
      <c r="AJ51" s="227"/>
      <c r="AK51" s="227" t="str">
        <f>IF(NOVA!O164&lt;&gt;"", NOVA!O164, "")</f>
        <v/>
      </c>
    </row>
    <row r="52" spans="5:37">
      <c r="E52" s="30"/>
      <c r="F52" s="3"/>
      <c r="G52" s="3"/>
      <c r="I52" s="378"/>
      <c r="J52" s="219">
        <f>Electives!B62</f>
        <v>4</v>
      </c>
      <c r="K52" s="36" t="str">
        <f>Electives!C62</f>
        <v>Do 3 of the following wearing gloves</v>
      </c>
      <c r="L52" s="31" t="str">
        <f>IF(Electives!O62&lt;&gt;"","E","")</f>
        <v/>
      </c>
      <c r="N52" s="378"/>
      <c r="O52" s="178">
        <f>Electives!B130</f>
        <v>2</v>
      </c>
      <c r="P52" s="36" t="str">
        <f>Electives!C130</f>
        <v>Help conserve water</v>
      </c>
      <c r="Q52" s="31" t="str">
        <f>IF(Electives!O130&lt;&gt;"","E","")</f>
        <v/>
      </c>
      <c r="R52" s="232"/>
      <c r="S52" s="160">
        <f>'Shooting Sports'!B21</f>
        <v>3</v>
      </c>
      <c r="T52" s="160" t="str">
        <f>'Shooting Sports'!C21</f>
        <v>Demonstrate arm/finger guards &amp; quiver</v>
      </c>
      <c r="U52" s="160"/>
      <c r="V52" s="160" t="str">
        <f>IF('Shooting Sports'!O21&lt;&gt;"", 'Shooting Sports'!O21, "")</f>
        <v/>
      </c>
      <c r="W52" s="232"/>
      <c r="X52" s="227" t="str">
        <f>NOVA!B41</f>
        <v>3d5</v>
      </c>
      <c r="Y52" s="227" t="str">
        <f>NOVA!C41</f>
        <v>Desert</v>
      </c>
      <c r="Z52" s="227"/>
      <c r="AA52" s="227" t="str">
        <f>IF(NOVA!O41&lt;&gt;"", NOVA!O41, "")</f>
        <v/>
      </c>
      <c r="AB52" s="232"/>
      <c r="AC52" s="227" t="str">
        <f>NOVA!B100</f>
        <v>3c3</v>
      </c>
      <c r="AD52" s="227" t="str">
        <f>NOVA!C100</f>
        <v>How would rover transmit data</v>
      </c>
      <c r="AE52" s="227"/>
      <c r="AF52" s="227" t="str">
        <f>IF(NOVA!O100&lt;&gt;"", NOVA!O100, "")</f>
        <v/>
      </c>
      <c r="AG52" s="232"/>
      <c r="AH52" s="227" t="str">
        <f>NOVA!B165</f>
        <v>3c</v>
      </c>
      <c r="AI52" s="227" t="str">
        <f>NOVA!C165</f>
        <v>Calculate the volume of air in your room</v>
      </c>
      <c r="AJ52" s="227"/>
      <c r="AK52" s="227" t="str">
        <f>IF(NOVA!O165&lt;&gt;"", NOVA!O165, "")</f>
        <v/>
      </c>
    </row>
    <row r="53" spans="5:37" ht="13.2" customHeight="1">
      <c r="E53" s="30"/>
      <c r="F53" s="3"/>
      <c r="G53" s="3"/>
      <c r="I53" s="378"/>
      <c r="J53" s="219" t="str">
        <f>Electives!B63</f>
        <v>4a</v>
      </c>
      <c r="K53" s="36" t="str">
        <f>Electives!C63</f>
        <v>Tie your shoes</v>
      </c>
      <c r="L53" s="31" t="str">
        <f>IF(Electives!O63&lt;&gt;"","E","")</f>
        <v/>
      </c>
      <c r="N53" s="378"/>
      <c r="O53" s="178">
        <f>Electives!B131</f>
        <v>3</v>
      </c>
      <c r="P53" s="36" t="str">
        <f>Electives!C131</f>
        <v>Explain why swimming is good exercise</v>
      </c>
      <c r="Q53" s="31" t="str">
        <f>IF(Electives!O131&lt;&gt;"","E","")</f>
        <v/>
      </c>
      <c r="R53" s="233"/>
      <c r="S53" s="160">
        <f>'Shooting Sports'!B22</f>
        <v>4</v>
      </c>
      <c r="T53" s="160" t="str">
        <f>'Shooting Sports'!C22</f>
        <v>Properly shoot a bow</v>
      </c>
      <c r="U53" s="160"/>
      <c r="V53" s="160" t="str">
        <f>IF('Shooting Sports'!O22&lt;&gt;"", 'Shooting Sports'!O22, "")</f>
        <v/>
      </c>
      <c r="W53" s="233"/>
      <c r="X53" s="227" t="str">
        <f>NOVA!B42</f>
        <v>3d6</v>
      </c>
      <c r="Y53" s="227" t="str">
        <f>NOVA!C42</f>
        <v>Polar ice</v>
      </c>
      <c r="Z53" s="227"/>
      <c r="AA53" s="227" t="str">
        <f>IF(NOVA!O42&lt;&gt;"", NOVA!O42, "")</f>
        <v/>
      </c>
      <c r="AB53" s="233"/>
      <c r="AC53" s="227" t="str">
        <f>NOVA!B101</f>
        <v>3c4</v>
      </c>
      <c r="AD53" s="227" t="str">
        <f>NOVA!C101</f>
        <v>Why rovers are needed</v>
      </c>
      <c r="AE53" s="227"/>
      <c r="AF53" s="227" t="str">
        <f>IF(NOVA!O101&lt;&gt;"", NOVA!O101, "")</f>
        <v/>
      </c>
      <c r="AG53" s="233"/>
      <c r="AH53" s="227" t="str">
        <f>NOVA!B166</f>
        <v>4a1</v>
      </c>
      <c r="AI53" s="227" t="str">
        <f>NOVA!C166</f>
        <v>Look up and discuss cryptography</v>
      </c>
      <c r="AJ53" s="227"/>
      <c r="AK53" s="227" t="str">
        <f>IF(NOVA!O166&lt;&gt;"", NOVA!O166, "")</f>
        <v/>
      </c>
    </row>
    <row r="54" spans="5:37">
      <c r="I54" s="378"/>
      <c r="J54" s="219" t="str">
        <f>Electives!B64</f>
        <v>4b</v>
      </c>
      <c r="K54" s="36" t="str">
        <f>Electives!C64</f>
        <v>Use a fork to pick up food</v>
      </c>
      <c r="L54" s="31" t="str">
        <f>IF(Electives!O64&lt;&gt;"","E","")</f>
        <v/>
      </c>
      <c r="N54" s="378"/>
      <c r="O54" s="178">
        <f>Electives!B132</f>
        <v>4</v>
      </c>
      <c r="P54" s="36" t="str">
        <f>Electives!C132</f>
        <v>Explain the water safety rules</v>
      </c>
      <c r="Q54" s="31" t="str">
        <f>IF(Electives!O132&lt;&gt;"","E","")</f>
        <v/>
      </c>
      <c r="R54" s="233"/>
      <c r="S54" s="160">
        <f>'Shooting Sports'!B23</f>
        <v>5</v>
      </c>
      <c r="T54" s="160" t="str">
        <f>'Shooting Sports'!C23</f>
        <v>Safely retrieve arrows</v>
      </c>
      <c r="U54" s="160"/>
      <c r="V54" s="160" t="str">
        <f>IF('Shooting Sports'!O23&lt;&gt;"", 'Shooting Sports'!O23, "")</f>
        <v/>
      </c>
      <c r="W54" s="233"/>
      <c r="X54" s="227" t="str">
        <f>NOVA!B43</f>
        <v>3d7</v>
      </c>
      <c r="Y54" s="227" t="str">
        <f>NOVA!C43</f>
        <v>Tide pools</v>
      </c>
      <c r="Z54" s="227"/>
      <c r="AA54" s="227" t="str">
        <f>IF(NOVA!O43&lt;&gt;"", NOVA!O43, "")</f>
        <v/>
      </c>
      <c r="AB54" s="233"/>
      <c r="AC54" s="227" t="str">
        <f>NOVA!B102</f>
        <v>3d1</v>
      </c>
      <c r="AD54" s="227" t="str">
        <f>NOVA!C102</f>
        <v>Design a space colony</v>
      </c>
      <c r="AE54" s="227"/>
      <c r="AF54" s="227" t="str">
        <f>IF(NOVA!O102&lt;&gt;"", NOVA!O102, "")</f>
        <v/>
      </c>
      <c r="AG54" s="233"/>
      <c r="AH54" s="227" t="str">
        <f>NOVA!B167</f>
        <v>4a2</v>
      </c>
      <c r="AI54" s="227" t="str">
        <f>NOVA!C167</f>
        <v>Discuss 3 ways codes are made</v>
      </c>
      <c r="AJ54" s="227"/>
      <c r="AK54" s="227" t="str">
        <f>IF(NOVA!O167&lt;&gt;"", NOVA!O167, "")</f>
        <v/>
      </c>
    </row>
    <row r="55" spans="5:37">
      <c r="I55" s="378"/>
      <c r="J55" s="219" t="str">
        <f>Electives!B65</f>
        <v>4c</v>
      </c>
      <c r="K55" s="36" t="str">
        <f>Electives!C65</f>
        <v>Play a card game</v>
      </c>
      <c r="L55" s="31" t="str">
        <f>IF(Electives!O65&lt;&gt;"","E","")</f>
        <v/>
      </c>
      <c r="N55" s="378"/>
      <c r="O55" s="178">
        <f>Electives!B133</f>
        <v>5</v>
      </c>
      <c r="P55" s="36" t="str">
        <f>Electives!C133</f>
        <v>Jump into a pool and swim 25 feet</v>
      </c>
      <c r="Q55" s="31" t="str">
        <f>IF(Electives!O133&lt;&gt;"","E","")</f>
        <v/>
      </c>
      <c r="R55" s="233"/>
      <c r="S55" s="3"/>
      <c r="T55" s="239" t="str">
        <f>'Shooting Sports'!C25</f>
        <v>Archery: Level 2</v>
      </c>
      <c r="U55" s="3"/>
      <c r="V55" s="3"/>
      <c r="W55" s="233"/>
      <c r="X55" s="227">
        <f>NOVA!B44</f>
        <v>4</v>
      </c>
      <c r="Y55" s="227" t="str">
        <f>NOVA!C44</f>
        <v>Do A or B</v>
      </c>
      <c r="Z55" s="227"/>
      <c r="AA55" s="227" t="str">
        <f>IF(NOVA!O44&lt;&gt;"", NOVA!O44, "")</f>
        <v/>
      </c>
      <c r="AB55" s="233"/>
      <c r="AC55" s="238" t="str">
        <f>NOVA!B103</f>
        <v>3d2</v>
      </c>
      <c r="AD55" s="227" t="str">
        <f>NOVA!C103</f>
        <v>Discuss survival needs</v>
      </c>
      <c r="AE55" s="227"/>
      <c r="AF55" s="227" t="str">
        <f>IF(NOVA!O103&lt;&gt;"", NOVA!O103, "")</f>
        <v/>
      </c>
      <c r="AG55" s="233"/>
      <c r="AH55" s="227" t="str">
        <f>NOVA!B168</f>
        <v>4a3</v>
      </c>
      <c r="AI55" s="227" t="str">
        <f>NOVA!C168</f>
        <v>Discuss how codes relate to math</v>
      </c>
      <c r="AJ55" s="227"/>
      <c r="AK55" s="227" t="str">
        <f>IF(NOVA!O168&lt;&gt;"", NOVA!O168, "")</f>
        <v/>
      </c>
    </row>
    <row r="56" spans="5:37" ht="13.2" customHeight="1">
      <c r="I56" s="378"/>
      <c r="J56" s="219" t="str">
        <f>Electives!B66</f>
        <v>4d</v>
      </c>
      <c r="K56" s="36" t="str">
        <f>Electives!C66</f>
        <v>Play a video game</v>
      </c>
      <c r="L56" s="31" t="str">
        <f>IF(Electives!O66&lt;&gt;"","E","")</f>
        <v/>
      </c>
      <c r="O56"/>
      <c r="R56" s="233"/>
      <c r="S56" s="160">
        <f>'Shooting Sports'!B26</f>
        <v>1</v>
      </c>
      <c r="T56" s="160" t="str">
        <f>'Shooting Sports'!C26</f>
        <v>Earn the Level 1 Emblem for Archery</v>
      </c>
      <c r="U56" s="160"/>
      <c r="V56" s="160" t="str">
        <f>IF('Shooting Sports'!O26&lt;&gt;"", 'Shooting Sports'!O26, "")</f>
        <v/>
      </c>
      <c r="W56" s="233"/>
      <c r="X56" s="227" t="str">
        <f>NOVA!B45</f>
        <v>4a</v>
      </c>
      <c r="Y56" s="227" t="str">
        <f>NOVA!C45</f>
        <v>Visit a place where earth science is done</v>
      </c>
      <c r="Z56" s="227"/>
      <c r="AA56" s="227" t="str">
        <f>IF(NOVA!O45&lt;&gt;"", NOVA!O45, "")</f>
        <v/>
      </c>
      <c r="AB56" s="233"/>
      <c r="AC56" s="227" t="str">
        <f>NOVA!B104</f>
        <v>3e</v>
      </c>
      <c r="AD56" s="227" t="str">
        <f>NOVA!C104</f>
        <v>Map an asteroid</v>
      </c>
      <c r="AE56" s="227"/>
      <c r="AF56" s="227" t="str">
        <f>IF(NOVA!O104&lt;&gt;"", NOVA!O104, "")</f>
        <v/>
      </c>
      <c r="AG56" s="233"/>
      <c r="AH56" s="227" t="str">
        <f>NOVA!B169</f>
        <v>4b1</v>
      </c>
      <c r="AI56" s="227" t="str">
        <f>NOVA!C169</f>
        <v>Design a code and write a message</v>
      </c>
      <c r="AJ56" s="227"/>
      <c r="AK56" s="227" t="str">
        <f>IF(NOVA!O169&lt;&gt;"", NOVA!O169, "")</f>
        <v/>
      </c>
    </row>
    <row r="57" spans="5:37" ht="12.75" customHeight="1">
      <c r="I57" s="378"/>
      <c r="J57" s="219" t="str">
        <f>Electives!B67</f>
        <v>4e</v>
      </c>
      <c r="K57" s="36" t="str">
        <f>Electives!C67</f>
        <v>Play a board game</v>
      </c>
      <c r="L57" s="31" t="str">
        <f>IF(Electives!O67&lt;&gt;"","E","")</f>
        <v/>
      </c>
      <c r="N57" s="131"/>
      <c r="R57" s="233"/>
      <c r="S57" s="160" t="str">
        <f>'Shooting Sports'!B27</f>
        <v>S1</v>
      </c>
      <c r="T57" s="160" t="str">
        <f>'Shooting Sports'!C27</f>
        <v>Identify 3 arrow and 4 bow parts</v>
      </c>
      <c r="U57" s="160"/>
      <c r="V57" s="160" t="str">
        <f>IF('Shooting Sports'!O27&lt;&gt;"", 'Shooting Sports'!O27, "")</f>
        <v/>
      </c>
      <c r="W57" s="233"/>
      <c r="X57" s="227" t="str">
        <f>NOVA!B46</f>
        <v>4a1</v>
      </c>
      <c r="Y57" s="227" t="str">
        <f>NOVA!C46</f>
        <v>Talk with someone how science is used</v>
      </c>
      <c r="Z57" s="227"/>
      <c r="AA57" s="227" t="str">
        <f>IF(NOVA!O46&lt;&gt;"", NOVA!O46, "")</f>
        <v/>
      </c>
      <c r="AB57" s="233"/>
      <c r="AC57" s="227" t="str">
        <f>NOVA!B105</f>
        <v>3f1</v>
      </c>
      <c r="AD57" s="227" t="str">
        <f>NOVA!C105</f>
        <v>Model solar and lunar eclipse</v>
      </c>
      <c r="AE57" s="227"/>
      <c r="AF57" s="227" t="str">
        <f>IF(NOVA!O105&lt;&gt;"", NOVA!O105, "")</f>
        <v/>
      </c>
      <c r="AG57" s="233"/>
      <c r="AH57" s="227" t="str">
        <f>NOVA!B170</f>
        <v>4b2</v>
      </c>
      <c r="AI57" s="227" t="str">
        <f>NOVA!C170</f>
        <v>Share your code with your counselor</v>
      </c>
      <c r="AJ57" s="227"/>
      <c r="AK57" s="227" t="str">
        <f>IF(NOVA!O170&lt;&gt;"", NOVA!O170, "")</f>
        <v/>
      </c>
    </row>
    <row r="58" spans="5:37" ht="12.75" customHeight="1">
      <c r="E58"/>
      <c r="I58" s="378"/>
      <c r="J58" s="219" t="str">
        <f>Electives!B68</f>
        <v>4f</v>
      </c>
      <c r="K58" s="36" t="str">
        <f>Electives!C68</f>
        <v>Blow bubbles</v>
      </c>
      <c r="L58" s="31" t="str">
        <f>IF(Electives!O68&lt;&gt;"","E","")</f>
        <v/>
      </c>
      <c r="R58" s="233"/>
      <c r="S58" s="160" t="str">
        <f>'Shooting Sports'!B28</f>
        <v>S2</v>
      </c>
      <c r="T58" s="160" t="str">
        <f>'Shooting Sports'!C28</f>
        <v>Loose 5 arrows in 2 volleys</v>
      </c>
      <c r="U58" s="160"/>
      <c r="V58" s="160" t="str">
        <f>IF('Shooting Sports'!O28&lt;&gt;"", 'Shooting Sports'!O28, "")</f>
        <v/>
      </c>
      <c r="W58" s="233"/>
      <c r="X58" s="227" t="str">
        <f>NOVA!B47</f>
        <v>4a2</v>
      </c>
      <c r="Y58" s="227" t="str">
        <f>NOVA!C47</f>
        <v>Discuss with counselor your visit</v>
      </c>
      <c r="Z58" s="227"/>
      <c r="AA58" s="227" t="str">
        <f>IF(NOVA!O47&lt;&gt;"", NOVA!O47, "")</f>
        <v/>
      </c>
      <c r="AB58" s="233"/>
      <c r="AC58" s="227" t="str">
        <f>NOVA!B106</f>
        <v>3f2</v>
      </c>
      <c r="AD58" s="227" t="str">
        <f>NOVA!C106</f>
        <v>Use your model to discuss</v>
      </c>
      <c r="AE58" s="227"/>
      <c r="AF58" s="227" t="str">
        <f>IF(NOVA!O106&lt;&gt;"", NOVA!O106, "")</f>
        <v/>
      </c>
      <c r="AG58" s="233"/>
      <c r="AH58" s="227">
        <f>NOVA!B171</f>
        <v>5</v>
      </c>
      <c r="AI58" s="227" t="str">
        <f>NOVA!C171</f>
        <v>Discuss how math affects your life</v>
      </c>
      <c r="AJ58" s="227"/>
      <c r="AK58" s="227" t="str">
        <f>IF(NOVA!O171&lt;&gt;"", NOVA!O171, "")</f>
        <v/>
      </c>
    </row>
    <row r="59" spans="5:37">
      <c r="I59" s="378"/>
      <c r="J59" s="219">
        <f>Electives!B69</f>
        <v>5</v>
      </c>
      <c r="K59" s="36" t="str">
        <f>Electives!C69</f>
        <v>Paint a picture with and without sight</v>
      </c>
      <c r="L59" s="31" t="str">
        <f>IF(Electives!O69&lt;&gt;"","E","")</f>
        <v/>
      </c>
      <c r="R59" s="234"/>
      <c r="S59" s="160" t="str">
        <f>'Shooting Sports'!B29</f>
        <v>S3</v>
      </c>
      <c r="T59" s="160" t="str">
        <f>'Shooting Sports'!C29</f>
        <v>Demonstrate/Explain range commands</v>
      </c>
      <c r="U59" s="160"/>
      <c r="V59" s="160" t="str">
        <f>IF('Shooting Sports'!O29&lt;&gt;"", 'Shooting Sports'!O29, "")</f>
        <v/>
      </c>
      <c r="W59" s="234"/>
      <c r="X59" s="227" t="str">
        <f>NOVA!B48</f>
        <v>4b</v>
      </c>
      <c r="Y59" s="227" t="str">
        <f>NOVA!C48</f>
        <v>Explore a career with earth science</v>
      </c>
      <c r="Z59" s="227"/>
      <c r="AA59" s="227" t="str">
        <f>IF(NOVA!O48&lt;&gt;"", NOVA!O48, "")</f>
        <v/>
      </c>
      <c r="AB59" s="234"/>
      <c r="AC59" s="227">
        <f>NOVA!B107</f>
        <v>4</v>
      </c>
      <c r="AD59" s="227" t="str">
        <f>NOVA!C107</f>
        <v>Do A or B</v>
      </c>
      <c r="AE59" s="227"/>
      <c r="AF59" s="227" t="str">
        <f>IF(NOVA!O107&lt;&gt;"", NOVA!O107, "")</f>
        <v/>
      </c>
      <c r="AG59" s="234"/>
    </row>
    <row r="60" spans="5:37">
      <c r="I60" s="378"/>
      <c r="J60" s="219">
        <f>Electives!B70</f>
        <v>6</v>
      </c>
      <c r="K60" s="36" t="str">
        <f>Electives!C70</f>
        <v>Sign a simple sentence</v>
      </c>
      <c r="L60" s="31" t="str">
        <f>IF(Electives!O70&lt;&gt;"","E","")</f>
        <v/>
      </c>
      <c r="R60" s="177"/>
      <c r="S60" s="160" t="str">
        <f>'Shooting Sports'!B30</f>
        <v>S4</v>
      </c>
      <c r="T60" s="160" t="str">
        <f>'Shooting Sports'!C30</f>
        <v>5 facts about archery in history/lit</v>
      </c>
      <c r="U60" s="160"/>
      <c r="V60" s="160" t="str">
        <f>IF('Shooting Sports'!O30&lt;&gt;"", 'Shooting Sports'!O30, "")</f>
        <v/>
      </c>
      <c r="W60" s="177"/>
      <c r="AB60" s="177"/>
      <c r="AC60" s="227" t="str">
        <f>NOVA!B108</f>
        <v>4a</v>
      </c>
      <c r="AD60" s="227" t="str">
        <f>NOVA!C108</f>
        <v>Visit a place with space science</v>
      </c>
      <c r="AE60" s="227"/>
      <c r="AF60" s="227" t="str">
        <f>IF(NOVA!O108&lt;&gt;"", NOVA!O108, "")</f>
        <v/>
      </c>
      <c r="AG60" s="177"/>
    </row>
    <row r="61" spans="5:37">
      <c r="I61" s="378"/>
      <c r="J61" s="219">
        <f>Electives!B71</f>
        <v>7</v>
      </c>
      <c r="K61" s="36" t="str">
        <f>Electives!C71</f>
        <v>Learn about a famous person with a disability</v>
      </c>
      <c r="L61" s="31" t="str">
        <f>IF(Electives!O71&lt;&gt;"","E","")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IF(NOVA!O109&lt;&gt;"", NOVA!O109, "")</f>
        <v/>
      </c>
      <c r="AG61" s="233"/>
    </row>
    <row r="62" spans="5:37" ht="13.2" customHeight="1">
      <c r="I62" s="378"/>
      <c r="J62" s="219">
        <f>Electives!B72</f>
        <v>8</v>
      </c>
      <c r="K62" s="36" t="str">
        <f>Electives!C72</f>
        <v>Attend an event for disabled people</v>
      </c>
      <c r="L62" s="31" t="str">
        <f>IF(Electives!O72&lt;&gt;"","E","")</f>
        <v/>
      </c>
      <c r="O62"/>
      <c r="R62" s="235"/>
      <c r="S62" s="160">
        <f>'Shooting Sports'!B33</f>
        <v>1</v>
      </c>
      <c r="T62" s="160" t="str">
        <f>'Shooting Sports'!C33</f>
        <v>Demonstrate good shooting techniques</v>
      </c>
      <c r="U62" s="160"/>
      <c r="V62" s="160" t="str">
        <f>IF('Shooting Sports'!O33&lt;&gt;"", 'Shooting Sports'!O33, "")</f>
        <v/>
      </c>
      <c r="W62" s="235"/>
      <c r="AB62" s="235"/>
      <c r="AC62" s="227" t="str">
        <f>NOVA!B110</f>
        <v>4a2</v>
      </c>
      <c r="AD62" s="227" t="str">
        <f>NOVA!C110</f>
        <v>Discuss with counselor</v>
      </c>
      <c r="AE62" s="227"/>
      <c r="AF62" s="227" t="str">
        <f>IF(NOVA!O110&lt;&gt;"", NOVA!O110, "")</f>
        <v/>
      </c>
      <c r="AG62" s="235"/>
    </row>
    <row r="63" spans="5:37" ht="12.75" customHeight="1">
      <c r="E63"/>
      <c r="I63" s="218"/>
      <c r="J63"/>
      <c r="L63" s="175"/>
      <c r="O63"/>
      <c r="R63" s="233"/>
      <c r="S63" s="160">
        <f>'Shooting Sports'!B34</f>
        <v>2</v>
      </c>
      <c r="T63" s="160" t="str">
        <f>'Shooting Sports'!C34</f>
        <v>Explain parts of slingshot</v>
      </c>
      <c r="U63" s="160"/>
      <c r="V63" s="160" t="str">
        <f>IF('Shooting Sports'!O34&lt;&gt;"", 'Shooting Sports'!O34, "")</f>
        <v/>
      </c>
      <c r="W63" s="233"/>
      <c r="AB63" s="233"/>
      <c r="AC63" s="227" t="str">
        <f>NOVA!B111</f>
        <v>4b</v>
      </c>
      <c r="AD63" s="227" t="str">
        <f>NOVA!C111</f>
        <v>Explore a career with space science</v>
      </c>
      <c r="AE63" s="227"/>
      <c r="AF63" s="227" t="str">
        <f>IF(NOVA!O111&lt;&gt;"", NOVA!O111, "")</f>
        <v/>
      </c>
      <c r="AG63" s="233"/>
    </row>
    <row r="64" spans="5:37" ht="12.75" customHeight="1">
      <c r="E64"/>
      <c r="J64"/>
      <c r="L64" s="175"/>
      <c r="O64"/>
      <c r="R64" s="233"/>
      <c r="S64" s="160">
        <f>'Shooting Sports'!B35</f>
        <v>3</v>
      </c>
      <c r="T64" s="160" t="str">
        <f>'Shooting Sports'!C35</f>
        <v>Explain types of ammo</v>
      </c>
      <c r="U64" s="160"/>
      <c r="V64" s="160" t="str">
        <f>IF('Shooting Sports'!O35&lt;&gt;"", 'Shooting Sports'!O35, "")</f>
        <v/>
      </c>
      <c r="W64" s="233"/>
      <c r="AB64" s="233"/>
      <c r="AC64" s="227">
        <f>NOVA!B112</f>
        <v>5</v>
      </c>
      <c r="AD64" s="227" t="str">
        <f>NOVA!C112</f>
        <v>Discuss your findings with counselor</v>
      </c>
      <c r="AE64" s="227"/>
      <c r="AF64" s="227" t="str">
        <f>IF(NOVA!O112&lt;&gt;"", NOVA!O112, "")</f>
        <v/>
      </c>
      <c r="AG64" s="233"/>
    </row>
    <row r="65" spans="5:33">
      <c r="E65"/>
      <c r="J65"/>
      <c r="O65"/>
      <c r="R65" s="233"/>
      <c r="S65" s="160">
        <f>'Shooting Sports'!B36</f>
        <v>4</v>
      </c>
      <c r="T65" s="160" t="str">
        <f>'Shooting Sports'!C36</f>
        <v>Explain types of targets</v>
      </c>
      <c r="U65" s="160"/>
      <c r="V65" s="160" t="str">
        <f>IF('Shooting Sports'!O36&lt;&gt;"", 'Shooting Sports'!O36,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Sports'!O39&lt;&gt;"", 'Shooting Sports'!O39, "")</f>
        <v/>
      </c>
      <c r="W67" s="233"/>
      <c r="AB67" s="233"/>
      <c r="AG67" s="233"/>
    </row>
    <row r="68" spans="5:33">
      <c r="O68"/>
      <c r="R68" s="233"/>
      <c r="S68" s="160" t="str">
        <f>'Shooting Sports'!B40</f>
        <v>S1</v>
      </c>
      <c r="T68" s="160" t="str">
        <f>'Shooting Sports'!C40</f>
        <v>Fire 5 shots in 2 volleys at a target</v>
      </c>
      <c r="U68" s="160"/>
      <c r="V68" s="160" t="str">
        <f>IF('Shooting Sports'!O40&lt;&gt;"", 'Shooting Sports'!O40, "")</f>
        <v/>
      </c>
      <c r="W68" s="233"/>
      <c r="AB68" s="233"/>
      <c r="AG68" s="233"/>
    </row>
    <row r="69" spans="5:33">
      <c r="O69"/>
      <c r="R69" s="233"/>
      <c r="S69" s="160" t="str">
        <f>'Shooting Sports'!B41</f>
        <v>S2</v>
      </c>
      <c r="T69" s="160" t="str">
        <f>'Shooting Sports'!C41</f>
        <v>Demonstrate/Explain range commands</v>
      </c>
      <c r="U69" s="160"/>
      <c r="V69" s="160" t="str">
        <f>IF('Shooting Sports'!O41&lt;&gt;"", 'Shooting Sports'!O41, "")</f>
        <v/>
      </c>
      <c r="W69" s="233"/>
      <c r="AB69" s="233"/>
      <c r="AG69" s="233"/>
    </row>
    <row r="70" spans="5:33" ht="13.2" customHeight="1">
      <c r="O70"/>
      <c r="S70" s="160" t="str">
        <f>'Shooting Sports'!B42</f>
        <v>S3</v>
      </c>
      <c r="T70" s="160" t="str">
        <f>'Shooting Sports'!C42</f>
        <v>Shoot with your off hand</v>
      </c>
      <c r="U70" s="160"/>
      <c r="V70" s="160" t="str">
        <f>IF('Shooting Sports'!O42&lt;&gt;"", 'Shooting Sports'!O42,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Nl5pfalr/k+lbYn1gyVWphzMXsruicAU3MSzN6Mdpu4/xgAgAGY0w0t3fPTG4IwiwYmSTcVDefpIlfpwwKUypg==" saltValue="drkwFzpBTp+ImJiJOc7WRQ=="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12</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Bobcat!P13</f>
        <v/>
      </c>
      <c r="D4" s="373" t="str">
        <f>Achievements!E5</f>
        <v>(do 1-4 and one other)</v>
      </c>
      <c r="E4" s="31">
        <f>Achievements!$B6</f>
        <v>1</v>
      </c>
      <c r="F4" s="179" t="str">
        <f>Achievements!$C6</f>
        <v>Attend a pack or family campout</v>
      </c>
      <c r="G4" s="32" t="str">
        <f>IF(Achievements!P6&lt;&gt;"","A","")</f>
        <v/>
      </c>
      <c r="I4" s="366" t="str">
        <f>Electives!E6</f>
        <v>(do 1-4 and one of 5-7)</v>
      </c>
      <c r="J4" s="178">
        <f>Electives!B7</f>
        <v>1</v>
      </c>
      <c r="K4" s="36" t="str">
        <f>Electives!C7</f>
        <v>ID parts of a coin</v>
      </c>
      <c r="L4" s="31" t="str">
        <f>IF(Electives!P7&lt;&gt;"","E","")</f>
        <v/>
      </c>
      <c r="N4" s="378" t="str">
        <f>Electives!E74</f>
        <v>(do all, only one of 3)</v>
      </c>
      <c r="O4" s="178">
        <f>Electives!B75</f>
        <v>1</v>
      </c>
      <c r="P4" s="36" t="str">
        <f>Electives!C75</f>
        <v>Play a game of dinosaur knowledge</v>
      </c>
      <c r="Q4" s="31" t="str">
        <f>IF(Electives!P75&lt;&gt;"","E","")</f>
        <v/>
      </c>
      <c r="R4" s="221"/>
      <c r="S4" s="226">
        <f>'Cub Awards'!B6</f>
        <v>1</v>
      </c>
      <c r="T4" s="364" t="str">
        <f>'Cub Awards'!C6</f>
        <v>Create a checklist to keep home safe</v>
      </c>
      <c r="U4" s="364"/>
      <c r="V4" s="226" t="str">
        <f>IF('Cub Awards'!P6&lt;&gt;"", 'Cub Awards'!P6, "")</f>
        <v/>
      </c>
      <c r="W4" s="221"/>
      <c r="X4" s="227" t="str">
        <f>NOVA!B174</f>
        <v>1a</v>
      </c>
      <c r="Y4" s="227" t="str">
        <f>NOVA!C174</f>
        <v>Complete the Air of the Wolf adventure</v>
      </c>
      <c r="Z4" s="227"/>
      <c r="AA4" s="227" t="str">
        <f>IF(NOVA!P174&lt;&gt;"", NOVA!P174, "")</f>
        <v/>
      </c>
      <c r="AB4" s="221"/>
      <c r="AC4" s="227" t="str">
        <f>NOVA!B51</f>
        <v>1a</v>
      </c>
      <c r="AD4" s="227" t="str">
        <f>NOVA!C51</f>
        <v>Read or watch 1 hour of wildlife content</v>
      </c>
      <c r="AE4" s="227"/>
      <c r="AF4" s="227" t="str">
        <f>IF(NOVA!P51&lt;&gt;"", NOVA!P51, "")</f>
        <v/>
      </c>
      <c r="AG4" s="221"/>
      <c r="AH4" s="227" t="str">
        <f>NOVA!B115</f>
        <v>1a</v>
      </c>
      <c r="AI4" s="227" t="str">
        <f>NOVA!C115</f>
        <v>Read or watch 1 hour of tech content</v>
      </c>
      <c r="AJ4" s="227"/>
      <c r="AK4" s="227" t="str">
        <f>IF(NOVA!P115&lt;&gt;"", NOVA!P115,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IF(Achievements!P7&lt;&gt;"","A","")</f>
        <v/>
      </c>
      <c r="I5" s="367"/>
      <c r="J5" s="178">
        <f>Electives!B8</f>
        <v>2</v>
      </c>
      <c r="K5" s="36" t="str">
        <f>Electives!C8</f>
        <v>Find and tell about the mintmarks</v>
      </c>
      <c r="L5" s="31" t="str">
        <f>IF(Electives!P8&lt;&gt;"","E","")</f>
        <v/>
      </c>
      <c r="N5" s="378"/>
      <c r="O5" s="178">
        <f>Electives!B76</f>
        <v>2</v>
      </c>
      <c r="P5" s="36" t="str">
        <f>Electives!C76</f>
        <v>Create an imaginary dinosaur</v>
      </c>
      <c r="Q5" s="31" t="str">
        <f>IF(Electives!P76&lt;&gt;"","E","")</f>
        <v/>
      </c>
      <c r="R5" s="224"/>
      <c r="S5" s="226">
        <f>'Cub Awards'!B7</f>
        <v>2</v>
      </c>
      <c r="T5" s="364" t="str">
        <f>'Cub Awards'!C7</f>
        <v>Discuss emergency plan with family</v>
      </c>
      <c r="U5" s="364"/>
      <c r="V5" s="226" t="str">
        <f>IF('Cub Awards'!P7&lt;&gt;"", 'Cub Awards'!P7, "")</f>
        <v/>
      </c>
      <c r="W5" s="224"/>
      <c r="X5" s="227" t="str">
        <f>NOVA!B175</f>
        <v>1b</v>
      </c>
      <c r="Y5" s="227" t="str">
        <f>NOVA!C175</f>
        <v>Complete the Code of the Wolf adventure</v>
      </c>
      <c r="Z5" s="227"/>
      <c r="AA5" s="227" t="str">
        <f>IF(NOVA!P175&lt;&gt;"", NOVA!P175, "")</f>
        <v xml:space="preserve"> </v>
      </c>
      <c r="AB5" s="224"/>
      <c r="AC5" s="227" t="str">
        <f>NOVA!B52</f>
        <v>1b</v>
      </c>
      <c r="AD5" s="227" t="str">
        <f>NOVA!C52</f>
        <v>List at least two questions or ideas</v>
      </c>
      <c r="AE5" s="227"/>
      <c r="AF5" s="227" t="str">
        <f>IF(NOVA!P52&lt;&gt;"", NOVA!P52, "")</f>
        <v/>
      </c>
      <c r="AG5" s="224"/>
      <c r="AH5" s="227" t="str">
        <f>NOVA!B116</f>
        <v>1b</v>
      </c>
      <c r="AI5" s="227" t="str">
        <f>NOVA!C116</f>
        <v>List at least two questions or ideas</v>
      </c>
      <c r="AJ5" s="227"/>
      <c r="AK5" s="227" t="str">
        <f>IF(NOVA!P116&lt;&gt;"", NOVA!P116, "")</f>
        <v/>
      </c>
    </row>
    <row r="6" spans="1:37">
      <c r="A6" s="39" t="s">
        <v>271</v>
      </c>
      <c r="B6" s="48" t="str">
        <f>IF(COUNTIF(B11:B16,"C")&gt;0,COUNTIF(B11:B16,"C")," ")</f>
        <v xml:space="preserve"> </v>
      </c>
      <c r="D6" s="374"/>
      <c r="E6" s="31" t="str">
        <f>Achievements!$B8</f>
        <v>3a</v>
      </c>
      <c r="F6" s="179" t="str">
        <f>Achievements!$C8</f>
        <v>Recite Outdoor Code</v>
      </c>
      <c r="G6" s="32" t="str">
        <f>IF(Achievements!P8&lt;&gt;"","A","")</f>
        <v/>
      </c>
      <c r="I6" s="367"/>
      <c r="J6" s="178">
        <f>Electives!B9</f>
        <v>3</v>
      </c>
      <c r="K6" s="36" t="str">
        <f>Electives!C9</f>
        <v>Make a rubbing of a coin</v>
      </c>
      <c r="L6" s="31" t="str">
        <f>IF(Electives!P9&lt;&gt;"","E","")</f>
        <v/>
      </c>
      <c r="N6" s="378"/>
      <c r="O6" s="178" t="str">
        <f>Electives!B77</f>
        <v>3a</v>
      </c>
      <c r="P6" s="36" t="str">
        <f>Electives!C77</f>
        <v>Make a fossil cast</v>
      </c>
      <c r="Q6" s="31" t="str">
        <f>IF(Electives!P77&lt;&gt;"","E","")</f>
        <v/>
      </c>
      <c r="R6" s="228"/>
      <c r="S6" s="226">
        <f>'Cub Awards'!B8</f>
        <v>3</v>
      </c>
      <c r="T6" s="364" t="str">
        <f>'Cub Awards'!C8</f>
        <v>Create/plan/practice summoning help</v>
      </c>
      <c r="U6" s="364"/>
      <c r="V6" s="226" t="str">
        <f>IF('Cub Awards'!P8&lt;&gt;"", 'Cub Awards'!P8, "")</f>
        <v/>
      </c>
      <c r="W6" s="228"/>
      <c r="X6" s="227">
        <f>NOVA!B176</f>
        <v>2</v>
      </c>
      <c r="Y6" s="227" t="str">
        <f>NOVA!C176</f>
        <v>Complete Call of the Wild adventure</v>
      </c>
      <c r="Z6" s="227"/>
      <c r="AA6" s="227" t="str">
        <f>IF(NOVA!P176&lt;&gt;"", NOVA!P176, "")</f>
        <v/>
      </c>
      <c r="AB6" s="228"/>
      <c r="AC6" s="227" t="str">
        <f>NOVA!B53</f>
        <v>1c</v>
      </c>
      <c r="AD6" s="227" t="str">
        <f>NOVA!C53</f>
        <v>Discuss two with your counselor</v>
      </c>
      <c r="AE6" s="227"/>
      <c r="AF6" s="227" t="str">
        <f>IF(NOVA!P53&lt;&gt;"", NOVA!P53, "")</f>
        <v/>
      </c>
      <c r="AG6" s="228"/>
      <c r="AH6" s="227" t="str">
        <f>NOVA!B117</f>
        <v>1c</v>
      </c>
      <c r="AI6" s="227" t="str">
        <f>NOVA!C117</f>
        <v>Discuss two with your counselor</v>
      </c>
      <c r="AJ6" s="227"/>
      <c r="AK6" s="227" t="str">
        <f>IF(NOVA!P117&lt;&gt;"", NOVA!P117,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IF(Achievements!P9&lt;&gt;"","A","")</f>
        <v/>
      </c>
      <c r="I7" s="367"/>
      <c r="J7" s="178">
        <f>Electives!B10</f>
        <v>4</v>
      </c>
      <c r="K7" s="36" t="str">
        <f>Electives!C10</f>
        <v>Play a game with coin math</v>
      </c>
      <c r="L7" s="31" t="str">
        <f>IF(Electives!P10&lt;&gt;"","E","")</f>
        <v/>
      </c>
      <c r="N7" s="378"/>
      <c r="O7" s="178" t="str">
        <f>Electives!B78</f>
        <v>3b</v>
      </c>
      <c r="P7" s="36" t="str">
        <f>Electives!C78</f>
        <v>Make a dinosaur dig and dig in it</v>
      </c>
      <c r="Q7" s="31" t="str">
        <f>IF(Electives!P78&lt;&gt;"","E","")</f>
        <v/>
      </c>
      <c r="R7" s="228"/>
      <c r="S7" s="226">
        <f>'Cub Awards'!B9</f>
        <v>4</v>
      </c>
      <c r="T7" s="364" t="str">
        <f>'Cub Awards'!C9</f>
        <v>Learn basic first aid</v>
      </c>
      <c r="U7" s="364"/>
      <c r="V7" s="226" t="str">
        <f>IF('Cub Awards'!P9&lt;&gt;"", 'Cub Awards'!P9, "")</f>
        <v/>
      </c>
      <c r="W7" s="228"/>
      <c r="X7" s="227">
        <f>NOVA!B177</f>
        <v>3</v>
      </c>
      <c r="Y7" s="227" t="str">
        <f>NOVA!C177</f>
        <v>Discuss facts about Dr. Alvarez</v>
      </c>
      <c r="Z7" s="227"/>
      <c r="AA7" s="227" t="str">
        <f>IF(NOVA!P177&lt;&gt;"", NOVA!P177, "")</f>
        <v/>
      </c>
      <c r="AB7" s="228"/>
      <c r="AC7" s="227">
        <f>NOVA!B54</f>
        <v>2</v>
      </c>
      <c r="AD7" s="227" t="str">
        <f>NOVA!C54</f>
        <v>Complete an elective listed in comment</v>
      </c>
      <c r="AE7" s="227"/>
      <c r="AF7" s="227" t="str">
        <f>IF(NOVA!P54&lt;&gt;"", NOVA!P54, "")</f>
        <v/>
      </c>
      <c r="AG7" s="228"/>
      <c r="AH7" s="227">
        <f>NOVA!B118</f>
        <v>2</v>
      </c>
      <c r="AI7" s="227" t="str">
        <f>NOVA!C118</f>
        <v>Complete an elective listed in comment</v>
      </c>
      <c r="AJ7" s="227"/>
      <c r="AK7" s="227" t="str">
        <f>IF(NOVA!P118&lt;&gt;"", NOVA!P118, "")</f>
        <v/>
      </c>
    </row>
    <row r="8" spans="1:37">
      <c r="A8" s="47"/>
      <c r="B8" s="47"/>
      <c r="D8" s="374"/>
      <c r="E8" s="31" t="str">
        <f>Achievements!$B10</f>
        <v>3c</v>
      </c>
      <c r="F8" s="179" t="str">
        <f>Achievements!$C10</f>
        <v>List how you are careful with fire</v>
      </c>
      <c r="G8" s="32" t="str">
        <f>IF(Achievements!P10&lt;&gt;"","A","")</f>
        <v/>
      </c>
      <c r="I8" s="367"/>
      <c r="J8" s="178">
        <f>Electives!B11</f>
        <v>5</v>
      </c>
      <c r="K8" s="36" t="str">
        <f>Electives!C11</f>
        <v>Play a coin game</v>
      </c>
      <c r="L8" s="31" t="str">
        <f>IF(Electives!P11&lt;&gt;"","E","")</f>
        <v/>
      </c>
      <c r="N8" s="378"/>
      <c r="O8" s="178">
        <f>Electives!B79</f>
        <v>4</v>
      </c>
      <c r="P8" s="36" t="str">
        <f>Electives!C79</f>
        <v>Make an edible fossil</v>
      </c>
      <c r="Q8" s="31" t="str">
        <f>IF(Electives!P79&lt;&gt;"","E","")</f>
        <v/>
      </c>
      <c r="R8" s="228"/>
      <c r="S8" s="226">
        <f>'Cub Awards'!B10</f>
        <v>5</v>
      </c>
      <c r="T8" s="364" t="str">
        <f>'Cub Awards'!C10</f>
        <v>Join a safe kids program</v>
      </c>
      <c r="U8" s="364"/>
      <c r="V8" s="226" t="str">
        <f>IF('Cub Awards'!P10&lt;&gt;"", 'Cub Awards'!P10, "")</f>
        <v/>
      </c>
      <c r="W8" s="228"/>
      <c r="X8" s="227">
        <f>NOVA!B178</f>
        <v>4</v>
      </c>
      <c r="Y8" s="227" t="str">
        <f>NOVA!C178</f>
        <v>Research 3 famous STEM professionals</v>
      </c>
      <c r="Z8" s="227"/>
      <c r="AA8" s="227" t="str">
        <f>IF(NOVA!P178&lt;&gt;"", NOVA!P178, "")</f>
        <v/>
      </c>
      <c r="AB8" s="228"/>
      <c r="AC8" s="227" t="str">
        <f>NOVA!B55</f>
        <v>3a</v>
      </c>
      <c r="AD8" s="227" t="str">
        <f>NOVA!C55</f>
        <v>Explore what is wildlife</v>
      </c>
      <c r="AE8" s="227"/>
      <c r="AF8" s="227" t="str">
        <f>IF(NOVA!P55&lt;&gt;"", NOVA!P55, "")</f>
        <v/>
      </c>
      <c r="AG8" s="228"/>
      <c r="AH8" s="227" t="str">
        <f>NOVA!B119</f>
        <v>3a</v>
      </c>
      <c r="AI8" s="227" t="str">
        <f>NOVA!C119</f>
        <v>Look up definition of Technology</v>
      </c>
      <c r="AJ8" s="227"/>
      <c r="AK8" s="227" t="str">
        <f>IF(NOVA!P119&lt;&gt;"", NOVA!P119, "")</f>
        <v/>
      </c>
    </row>
    <row r="9" spans="1:37">
      <c r="A9" s="4"/>
      <c r="B9" s="4"/>
      <c r="D9" s="374"/>
      <c r="E9" s="31" t="str">
        <f>Achievements!$B11</f>
        <v>4a</v>
      </c>
      <c r="F9" s="179" t="str">
        <f>Achievements!$C11</f>
        <v>Show what to do during natural disaster</v>
      </c>
      <c r="G9" s="32" t="str">
        <f>IF(Achievements!P11&lt;&gt;"","A","")</f>
        <v/>
      </c>
      <c r="I9" s="367"/>
      <c r="J9" s="178">
        <f>Electives!B12</f>
        <v>6</v>
      </c>
      <c r="K9" s="36" t="str">
        <f>Electives!C12</f>
        <v>Create a balance scale</v>
      </c>
      <c r="L9" s="31" t="str">
        <f>IF(Electives!P12&lt;&gt;"","E","")</f>
        <v/>
      </c>
      <c r="O9" s="174" t="str">
        <f>Electives!B81</f>
        <v>Finding Your Way</v>
      </c>
      <c r="P9" s="29"/>
      <c r="R9" s="228"/>
      <c r="S9" s="226">
        <f>'Cub Awards'!B11</f>
        <v>6</v>
      </c>
      <c r="T9" s="364" t="str">
        <f>'Cub Awards'!C11</f>
        <v>Tell about what you learned</v>
      </c>
      <c r="U9" s="364"/>
      <c r="V9" s="226" t="str">
        <f>IF('Cub Awards'!P11&lt;&gt;"", 'Cub Awards'!P11, "")</f>
        <v/>
      </c>
      <c r="W9" s="228"/>
      <c r="X9" s="227">
        <f>NOVA!B179</f>
        <v>5</v>
      </c>
      <c r="Y9" s="227" t="str">
        <f>NOVA!C179</f>
        <v>Discuss importance of STEM education</v>
      </c>
      <c r="Z9" s="227"/>
      <c r="AA9" s="227" t="str">
        <f>IF(NOVA!P179&lt;&gt;"", NOVA!P179, "")</f>
        <v/>
      </c>
      <c r="AB9" s="228"/>
      <c r="AC9" s="227" t="str">
        <f>NOVA!B56</f>
        <v>3b</v>
      </c>
      <c r="AD9" s="227" t="str">
        <f>NOVA!C56</f>
        <v>Explain relationships within food chain</v>
      </c>
      <c r="AE9" s="227"/>
      <c r="AF9" s="227" t="str">
        <f>IF(NOVA!P56&lt;&gt;"", NOVA!P56, "")</f>
        <v/>
      </c>
      <c r="AG9" s="228"/>
      <c r="AH9" s="227" t="str">
        <f>NOVA!B120</f>
        <v>3b1</v>
      </c>
      <c r="AI9" s="227" t="str">
        <f>NOVA!C120</f>
        <v>How is tech used in communication</v>
      </c>
      <c r="AJ9" s="227"/>
      <c r="AK9" s="227" t="str">
        <f>IF(NOVA!P120&lt;&gt;"", NOVA!P120, "")</f>
        <v/>
      </c>
    </row>
    <row r="10" spans="1:37" ht="12.75" customHeight="1">
      <c r="A10" s="1" t="s">
        <v>24</v>
      </c>
      <c r="D10" s="374"/>
      <c r="E10" s="31" t="str">
        <f>Achievements!$B12</f>
        <v>4b</v>
      </c>
      <c r="F10" s="179" t="str">
        <f>Achievements!$C12</f>
        <v>Show what to do to prevent spreading germs</v>
      </c>
      <c r="G10" s="32" t="str">
        <f>IF(Achievements!P12&lt;&gt;"","A","")</f>
        <v/>
      </c>
      <c r="I10" s="368"/>
      <c r="J10" s="178">
        <f>Electives!B13</f>
        <v>7</v>
      </c>
      <c r="K10" s="36" t="str">
        <f>Electives!C13</f>
        <v>Do a coin weight investigation</v>
      </c>
      <c r="L10" s="31" t="str">
        <f>IF(Electives!P13&lt;&gt;"","E","")</f>
        <v/>
      </c>
      <c r="N10" s="378" t="str">
        <f>Electives!E81</f>
        <v>(do all)</v>
      </c>
      <c r="O10" s="178" t="str">
        <f>Electives!B82</f>
        <v>1a</v>
      </c>
      <c r="P10" s="36" t="str">
        <f>Electives!C82</f>
        <v>Locate your home on a map</v>
      </c>
      <c r="Q10" s="31" t="str">
        <f>IF(Electives!P82&lt;&gt;"","E","")</f>
        <v/>
      </c>
      <c r="R10" s="224"/>
      <c r="S10" s="229"/>
      <c r="T10" s="324" t="str">
        <f>'Cub Awards'!C13</f>
        <v>Outdoor Activity Award</v>
      </c>
      <c r="U10" s="324"/>
      <c r="V10" s="229"/>
      <c r="W10" s="224"/>
      <c r="X10" s="227">
        <f>NOVA!B180</f>
        <v>6</v>
      </c>
      <c r="Y10" s="227" t="str">
        <f>NOVA!C180</f>
        <v>Participate in a science project</v>
      </c>
      <c r="Z10" s="227"/>
      <c r="AA10" s="227" t="str">
        <f>IF(NOVA!P180&lt;&gt;"", NOVA!P180, "")</f>
        <v/>
      </c>
      <c r="AB10" s="224"/>
      <c r="AC10" s="227" t="str">
        <f>NOVA!B57</f>
        <v>3c</v>
      </c>
      <c r="AD10" s="227" t="str">
        <f>NOVA!C57</f>
        <v>Explain your favorite plant / wildlife</v>
      </c>
      <c r="AE10" s="227"/>
      <c r="AF10" s="227" t="str">
        <f>IF(NOVA!P57&lt;&gt;"", NOVA!P57, "")</f>
        <v/>
      </c>
      <c r="AG10" s="224"/>
      <c r="AH10" s="227" t="str">
        <f>NOVA!B121</f>
        <v>3b2</v>
      </c>
      <c r="AI10" s="227" t="str">
        <f>NOVA!C121</f>
        <v>How is tech used in business</v>
      </c>
      <c r="AJ10" s="227"/>
      <c r="AK10" s="227" t="str">
        <f>IF(NOVA!P121&lt;&gt;"", NOVA!P121, "")</f>
        <v/>
      </c>
    </row>
    <row r="11" spans="1:37" ht="13.2" customHeight="1">
      <c r="A11" s="40" t="str">
        <f>Achievements!B5</f>
        <v>Call of the Wild</v>
      </c>
      <c r="B11" s="49" t="str">
        <f>Achievements!P15</f>
        <v/>
      </c>
      <c r="D11" s="374"/>
      <c r="E11" s="31">
        <f>Achievements!$B13</f>
        <v>5</v>
      </c>
      <c r="F11" s="179" t="str">
        <f>Achievements!$C13</f>
        <v>Tie an overhand and square knots</v>
      </c>
      <c r="G11" s="32" t="str">
        <f>IF(Achievements!P13&lt;&gt;"","A","")</f>
        <v/>
      </c>
      <c r="J11" s="174" t="str">
        <f>Electives!B15</f>
        <v>Air of the Wolf</v>
      </c>
      <c r="K11" s="1"/>
      <c r="N11" s="378"/>
      <c r="O11" s="178" t="str">
        <f>Electives!B83</f>
        <v>1b</v>
      </c>
      <c r="P11" s="36" t="str">
        <f>Electives!C83</f>
        <v>Draw a map</v>
      </c>
      <c r="Q11" s="31" t="str">
        <f>IF(Electives!P83&lt;&gt;"","E","")</f>
        <v/>
      </c>
      <c r="R11" s="224"/>
      <c r="S11" s="226">
        <f>'Cub Awards'!B14</f>
        <v>1</v>
      </c>
      <c r="T11" s="364" t="str">
        <f>'Cub Awards'!C14</f>
        <v>Attend either summer Day or Resident camp</v>
      </c>
      <c r="U11" s="364"/>
      <c r="V11" s="226" t="str">
        <f>IF('Cub Awards'!P14&lt;&gt;"", 'Cub Awards'!P14, "")</f>
        <v/>
      </c>
      <c r="W11" s="224"/>
      <c r="X11" s="227">
        <f>NOVA!B181</f>
        <v>7</v>
      </c>
      <c r="Y11" s="227" t="str">
        <f>NOVA!C181</f>
        <v>Do ONE</v>
      </c>
      <c r="Z11" s="227"/>
      <c r="AA11" s="227" t="str">
        <f>IF(NOVA!P181&lt;&gt;"", NOVA!P181, "")</f>
        <v/>
      </c>
      <c r="AB11" s="224"/>
      <c r="AC11" s="227" t="str">
        <f>NOVA!B58</f>
        <v>3d</v>
      </c>
      <c r="AD11" s="227" t="str">
        <f>NOVA!C58</f>
        <v>Discuss what you've learned</v>
      </c>
      <c r="AE11" s="227"/>
      <c r="AF11" s="227" t="str">
        <f>IF(NOVA!P58&lt;&gt;"", NOVA!P58, "")</f>
        <v/>
      </c>
      <c r="AG11" s="224"/>
      <c r="AH11" s="227" t="str">
        <f>NOVA!B122</f>
        <v>3b3</v>
      </c>
      <c r="AI11" s="227" t="str">
        <f>NOVA!C122</f>
        <v>How is tech used in construction</v>
      </c>
      <c r="AJ11" s="227"/>
      <c r="AK11" s="227" t="str">
        <f>IF(NOVA!P122&lt;&gt;"", NOVA!P122, "")</f>
        <v/>
      </c>
    </row>
    <row r="12" spans="1:37" ht="13.2" customHeight="1">
      <c r="A12" s="41" t="str">
        <f>Achievements!B16</f>
        <v>Council Fire</v>
      </c>
      <c r="B12" s="49" t="str">
        <f>Achievements!P24</f>
        <v/>
      </c>
      <c r="D12" s="374"/>
      <c r="E12" s="31">
        <f>Achievements!$B14</f>
        <v>6</v>
      </c>
      <c r="F12" s="179" t="str">
        <f>Achievements!$C14</f>
        <v>Identify four types of animals</v>
      </c>
      <c r="G12" s="32" t="str">
        <f>IF(Achievements!P14&lt;&gt;"","A","")</f>
        <v/>
      </c>
      <c r="I12" s="378" t="str">
        <f>Electives!E15</f>
        <v>(do two of 1 and two of 2)</v>
      </c>
      <c r="J12" s="178" t="str">
        <f>Electives!B16</f>
        <v>1a</v>
      </c>
      <c r="K12" s="178" t="str">
        <f>Electives!C16</f>
        <v>Fly and modify a paper airplane</v>
      </c>
      <c r="L12" s="31" t="str">
        <f>IF(Electives!P16&lt;&gt;"","E","")</f>
        <v/>
      </c>
      <c r="N12" s="378"/>
      <c r="O12" s="178" t="str">
        <f>Electives!B84</f>
        <v>2a</v>
      </c>
      <c r="P12" s="36" t="str">
        <f>Electives!C84</f>
        <v>Identify a compass rose</v>
      </c>
      <c r="Q12" s="31" t="str">
        <f>IF(Electives!P84&lt;&gt;"","E","")</f>
        <v/>
      </c>
      <c r="R12" s="221"/>
      <c r="S12" s="226">
        <f>'Cub Awards'!B15</f>
        <v>2</v>
      </c>
      <c r="T12" s="364" t="str">
        <f>'Cub Awards'!C15</f>
        <v>Complete Paws on the Path</v>
      </c>
      <c r="U12" s="364"/>
      <c r="V12" s="226" t="str">
        <f>IF('Cub Awards'!P15&lt;&gt;"", 'Cub Awards'!P15, "")</f>
        <v xml:space="preserve"> </v>
      </c>
      <c r="W12" s="221"/>
      <c r="X12" s="227" t="str">
        <f>NOVA!B182</f>
        <v>7a</v>
      </c>
      <c r="Y12" s="227" t="str">
        <f>NOVA!C182</f>
        <v>Visit with someone in a STEM career</v>
      </c>
      <c r="Z12" s="227"/>
      <c r="AA12" s="227" t="str">
        <f>IF(NOVA!P182&lt;&gt;"", NOVA!P182, "")</f>
        <v/>
      </c>
      <c r="AB12" s="221"/>
      <c r="AC12" s="227">
        <f>NOVA!B59</f>
        <v>4</v>
      </c>
      <c r="AD12" s="227" t="str">
        <f>NOVA!C59</f>
        <v>Do TWO from A-F</v>
      </c>
      <c r="AE12" s="227"/>
      <c r="AF12" s="227" t="str">
        <f>IF(NOVA!P59&lt;&gt;"", NOVA!P59, "")</f>
        <v/>
      </c>
      <c r="AG12" s="221"/>
      <c r="AH12" s="227" t="str">
        <f>NOVA!B123</f>
        <v>3b4</v>
      </c>
      <c r="AI12" s="227" t="str">
        <f>NOVA!C123</f>
        <v>How is tech used in sports</v>
      </c>
      <c r="AJ12" s="227"/>
      <c r="AK12" s="227" t="str">
        <f>IF(NOVA!P123&lt;&gt;"", NOVA!P123, "")</f>
        <v/>
      </c>
    </row>
    <row r="13" spans="1:37">
      <c r="A13" s="41" t="str">
        <f>Achievements!B25</f>
        <v>Duty to God Footsteps</v>
      </c>
      <c r="B13" s="49" t="str">
        <f>Achievements!P32</f>
        <v/>
      </c>
      <c r="D13" s="379" t="str">
        <f>Achievements!$B16</f>
        <v>Council Fire</v>
      </c>
      <c r="E13" s="379"/>
      <c r="F13" s="379"/>
      <c r="G13" s="379"/>
      <c r="I13" s="378"/>
      <c r="J13" s="178" t="str">
        <f>Electives!B17</f>
        <v>1b</v>
      </c>
      <c r="K13" s="178" t="str">
        <f>Electives!C17</f>
        <v>Make a balloon powered sled</v>
      </c>
      <c r="L13" s="31" t="str">
        <f>IF(Electives!P17&lt;&gt;"","E","")</f>
        <v/>
      </c>
      <c r="N13" s="378"/>
      <c r="O13" s="178" t="str">
        <f>Electives!B85</f>
        <v>2b</v>
      </c>
      <c r="P13" s="36" t="str">
        <f>Electives!C85</f>
        <v>Use a compass to find north</v>
      </c>
      <c r="Q13" s="31" t="str">
        <f>IF(Electives!P85&lt;&gt;"","E","")</f>
        <v/>
      </c>
      <c r="R13" s="221"/>
      <c r="S13" s="226">
        <f>'Cub Awards'!B16</f>
        <v>3</v>
      </c>
      <c r="T13" s="364" t="str">
        <f>'Cub Awards'!C16</f>
        <v>do five</v>
      </c>
      <c r="U13" s="364"/>
      <c r="V13" s="226" t="str">
        <f>IF('Cub Awards'!P16&lt;&gt;"", 'Cub Awards'!P16, "")</f>
        <v/>
      </c>
      <c r="W13" s="221"/>
      <c r="X13" s="227" t="str">
        <f>NOVA!B183</f>
        <v>7b</v>
      </c>
      <c r="Y13" s="227" t="str">
        <f>NOVA!C183</f>
        <v>Learn about a career dependent on STEM</v>
      </c>
      <c r="Z13" s="227"/>
      <c r="AA13" s="227" t="str">
        <f>IF(NOVA!P183&lt;&gt;"", NOVA!P183, "")</f>
        <v/>
      </c>
      <c r="AB13" s="221"/>
      <c r="AC13" s="227" t="str">
        <f>NOVA!B60</f>
        <v>4a1</v>
      </c>
      <c r="AD13" s="227" t="str">
        <f>NOVA!C60</f>
        <v xml:space="preserve">Catalog 3-5 endangered plants/animals </v>
      </c>
      <c r="AE13" s="227"/>
      <c r="AF13" s="227" t="str">
        <f>IF(NOVA!P60&lt;&gt;"", NOVA!P60, "")</f>
        <v/>
      </c>
      <c r="AG13" s="221"/>
      <c r="AH13" s="227" t="str">
        <f>NOVA!B124</f>
        <v>3b5</v>
      </c>
      <c r="AI13" s="227" t="str">
        <f>NOVA!C124</f>
        <v>How is tech used in entertainment</v>
      </c>
      <c r="AJ13" s="227"/>
      <c r="AK13" s="227" t="str">
        <f>IF(NOVA!P124&lt;&gt;"", NOVA!P124, "")</f>
        <v/>
      </c>
    </row>
    <row r="14" spans="1:37" ht="12.75" customHeight="1">
      <c r="A14" s="41" t="str">
        <f>Achievements!B33</f>
        <v>Howling at the Moon</v>
      </c>
      <c r="B14" s="49" t="str">
        <f>Achievements!P38</f>
        <v xml:space="preserve"> </v>
      </c>
      <c r="D14" s="373" t="str">
        <f>Achievements!E16</f>
        <v>(do 1-2 and one of 3-7)</v>
      </c>
      <c r="E14" s="31">
        <f>Achievements!$B17</f>
        <v>1</v>
      </c>
      <c r="F14" s="179" t="str">
        <f>Achievements!$C17</f>
        <v>Participate in a flag ceremony</v>
      </c>
      <c r="G14" s="32" t="str">
        <f>IF(Achievements!P17&lt;&gt;"","A","")</f>
        <v/>
      </c>
      <c r="I14" s="378"/>
      <c r="J14" s="178" t="str">
        <f>Electives!B18</f>
        <v>1c</v>
      </c>
      <c r="K14" s="178" t="str">
        <f>Electives!C18</f>
        <v>Bounce an underinflated ball</v>
      </c>
      <c r="L14" s="31" t="str">
        <f>IF(Electives!P18&lt;&gt;"","E","")</f>
        <v/>
      </c>
      <c r="N14" s="378"/>
      <c r="O14" s="178">
        <f>Electives!B86</f>
        <v>3</v>
      </c>
      <c r="P14" s="36" t="str">
        <f>Electives!C86</f>
        <v>Use a compass on a scavenger hunt</v>
      </c>
      <c r="Q14" s="31" t="str">
        <f>IF(Electives!P86&lt;&gt;"","E","")</f>
        <v/>
      </c>
      <c r="R14" s="228"/>
      <c r="S14" s="226" t="str">
        <f>'Cub Awards'!B17</f>
        <v>a</v>
      </c>
      <c r="T14" s="364" t="str">
        <f>'Cub Awards'!C17</f>
        <v>Participate in nature hike</v>
      </c>
      <c r="U14" s="364"/>
      <c r="V14" s="226" t="str">
        <f>IF('Cub Awards'!P17&lt;&gt;"", 'Cub Awards'!P17, "")</f>
        <v/>
      </c>
      <c r="W14" s="228"/>
      <c r="X14" s="227">
        <f>NOVA!B184</f>
        <v>8</v>
      </c>
      <c r="Y14" s="227" t="str">
        <f>NOVA!C184</f>
        <v>Discuss scientific method</v>
      </c>
      <c r="Z14" s="227"/>
      <c r="AA14" s="227" t="str">
        <f>IF(NOVA!P184&lt;&gt;"", NOVA!P184, "")</f>
        <v/>
      </c>
      <c r="AB14" s="228"/>
      <c r="AC14" s="227" t="str">
        <f>NOVA!B61</f>
        <v>4a2</v>
      </c>
      <c r="AD14" s="227" t="str">
        <f>NOVA!C61</f>
        <v>Display 10 locally threatened species</v>
      </c>
      <c r="AE14" s="227"/>
      <c r="AF14" s="227" t="str">
        <f>IF(NOVA!P61&lt;&gt;"", NOVA!P61, "")</f>
        <v/>
      </c>
      <c r="AG14" s="228"/>
      <c r="AH14" s="227" t="str">
        <f>NOVA!B125</f>
        <v>3c</v>
      </c>
      <c r="AI14" s="227" t="str">
        <f>NOVA!C125</f>
        <v>Discuss your findings with counselor</v>
      </c>
      <c r="AJ14" s="227"/>
      <c r="AK14" s="227" t="str">
        <f>IF(NOVA!P125&lt;&gt;"", NOVA!P125, "")</f>
        <v/>
      </c>
    </row>
    <row r="15" spans="1:37">
      <c r="A15" s="41" t="str">
        <f>Achievements!B39</f>
        <v>Paws on the Path</v>
      </c>
      <c r="B15" s="49" t="str">
        <f>Achievements!P47</f>
        <v xml:space="preserve"> </v>
      </c>
      <c r="D15" s="374"/>
      <c r="E15" s="31">
        <f>Achievements!$B18</f>
        <v>2</v>
      </c>
      <c r="F15" s="179" t="str">
        <f>Achievements!$C18</f>
        <v>Work on a service project</v>
      </c>
      <c r="G15" s="32" t="str">
        <f>IF(Achievements!P18&lt;&gt;"","A","")</f>
        <v/>
      </c>
      <c r="I15" s="378"/>
      <c r="J15" s="178" t="str">
        <f>Electives!B19</f>
        <v>1d</v>
      </c>
      <c r="K15" s="178" t="str">
        <f>Electives!C19</f>
        <v>Roll an underinflated ball or tire</v>
      </c>
      <c r="L15" s="31" t="str">
        <f>IF(Electives!P19&lt;&gt;"","E","")</f>
        <v/>
      </c>
      <c r="N15" s="378"/>
      <c r="O15" s="178">
        <f>Electives!B87</f>
        <v>4</v>
      </c>
      <c r="P15" s="36" t="str">
        <f>Electives!C87</f>
        <v>Go on a hike with a map and compass</v>
      </c>
      <c r="Q15" s="31" t="str">
        <f>IF(Electives!P87&lt;&gt;"","E","")</f>
        <v/>
      </c>
      <c r="R15" s="224"/>
      <c r="S15" s="226" t="str">
        <f>'Cub Awards'!B18</f>
        <v>b</v>
      </c>
      <c r="T15" s="364" t="str">
        <f>'Cub Awards'!C18</f>
        <v>Participate in outdoor activity</v>
      </c>
      <c r="U15" s="364"/>
      <c r="V15" s="226" t="str">
        <f>IF('Cub Awards'!P18&lt;&gt;"", 'Cub Awards'!P18, "")</f>
        <v/>
      </c>
      <c r="W15" s="224"/>
      <c r="X15" s="227">
        <f>NOVA!B185</f>
        <v>9</v>
      </c>
      <c r="Y15" s="227" t="str">
        <f>NOVA!C185</f>
        <v>Participate in a STEM activity with den</v>
      </c>
      <c r="Z15" s="227"/>
      <c r="AA15" s="227" t="str">
        <f>IF(NOVA!P185&lt;&gt;"", NOVA!P185, "")</f>
        <v/>
      </c>
      <c r="AB15" s="224"/>
      <c r="AC15" s="227" t="str">
        <f>NOVA!B62</f>
        <v>4a3</v>
      </c>
      <c r="AD15" s="227" t="str">
        <f>NOVA!C62</f>
        <v>Discuss threatened v. endangered v. extinct</v>
      </c>
      <c r="AE15" s="227"/>
      <c r="AF15" s="227" t="str">
        <f>IF(NOVA!P62&lt;&gt;"", NOVA!P62, "")</f>
        <v/>
      </c>
      <c r="AG15" s="224"/>
      <c r="AH15" s="227">
        <f>NOVA!B126</f>
        <v>4</v>
      </c>
      <c r="AI15" s="227" t="str">
        <f>NOVA!C126</f>
        <v>Visit a place where tech is used</v>
      </c>
      <c r="AJ15" s="227"/>
      <c r="AK15" s="227" t="str">
        <f>IF(NOVA!P126&lt;&gt;"", NOVA!P126, "")</f>
        <v/>
      </c>
    </row>
    <row r="16" spans="1:37" ht="13.2" customHeight="1">
      <c r="A16" s="42" t="str">
        <f>Achievements!B48</f>
        <v>Running with the Pack</v>
      </c>
      <c r="B16" s="49" t="str">
        <f>Achievements!P55</f>
        <v xml:space="preserve"> </v>
      </c>
      <c r="D16" s="374"/>
      <c r="E16" s="31">
        <f>Achievements!$B19</f>
        <v>3</v>
      </c>
      <c r="F16" s="179" t="str">
        <f>Achievements!$C19</f>
        <v>Talk to a PD officer / FD member, etc</v>
      </c>
      <c r="G16" s="32" t="str">
        <f>IF(Achievements!P19&lt;&gt;"","A","")</f>
        <v/>
      </c>
      <c r="I16" s="378"/>
      <c r="J16" s="178" t="str">
        <f>Electives!B20</f>
        <v>2a</v>
      </c>
      <c r="K16" s="178" t="str">
        <f>Electives!C20</f>
        <v>Record the sounds you hear outside</v>
      </c>
      <c r="L16" s="31" t="str">
        <f>IF(Electives!P20&lt;&gt;"","E","")</f>
        <v/>
      </c>
      <c r="O16" s="174" t="str">
        <f>Electives!B89</f>
        <v>Germs Alive!</v>
      </c>
      <c r="P16" s="29"/>
      <c r="R16" s="224"/>
      <c r="S16" s="226" t="str">
        <f>'Cub Awards'!B19</f>
        <v>c</v>
      </c>
      <c r="T16" s="364" t="str">
        <f>'Cub Awards'!C19</f>
        <v>Explain the buddy system</v>
      </c>
      <c r="U16" s="364"/>
      <c r="V16" s="226" t="str">
        <f>IF('Cub Awards'!P19&lt;&gt;"", 'Cub Awards'!P19, "")</f>
        <v/>
      </c>
      <c r="W16" s="224"/>
      <c r="X16" s="227">
        <f>NOVA!B186</f>
        <v>10</v>
      </c>
      <c r="Y16" s="227" t="str">
        <f>NOVA!C186</f>
        <v>Submit Supernova application</v>
      </c>
      <c r="Z16" s="227"/>
      <c r="AA16" s="227" t="str">
        <f>IF(NOVA!P186&lt;&gt;"", NOVA!P186, "")</f>
        <v/>
      </c>
      <c r="AB16" s="224"/>
      <c r="AC16" s="227" t="str">
        <f>NOVA!B63</f>
        <v>4b1</v>
      </c>
      <c r="AD16" s="227" t="str">
        <f>NOVA!C63</f>
        <v>Catalog 5 locally invasive animals</v>
      </c>
      <c r="AE16" s="227"/>
      <c r="AF16" s="227" t="str">
        <f>IF(NOVA!P63&lt;&gt;"", NOVA!P63, "")</f>
        <v/>
      </c>
      <c r="AG16" s="224"/>
      <c r="AH16" s="227" t="str">
        <f>NOVA!B127</f>
        <v>4a1</v>
      </c>
      <c r="AI16" s="227" t="str">
        <f>NOVA!C127</f>
        <v>Talk with someone about tech used</v>
      </c>
      <c r="AJ16" s="227"/>
      <c r="AK16" s="227" t="str">
        <f>IF(NOVA!P127&lt;&gt;"", NOVA!P127, "")</f>
        <v/>
      </c>
    </row>
    <row r="17" spans="1:37">
      <c r="D17" s="374"/>
      <c r="E17" s="31">
        <f>Achievements!$B20</f>
        <v>4</v>
      </c>
      <c r="F17" s="179" t="str">
        <f>Achievements!$C20</f>
        <v>Show how your community has changed</v>
      </c>
      <c r="G17" s="32" t="str">
        <f>IF(Achievements!P20&lt;&gt;"","A","")</f>
        <v/>
      </c>
      <c r="I17" s="378"/>
      <c r="J17" s="178" t="str">
        <f>Electives!B21</f>
        <v>2b</v>
      </c>
      <c r="K17" s="178" t="str">
        <f>Electives!C21</f>
        <v>Create a wind instrument and play it</v>
      </c>
      <c r="L17" s="31" t="str">
        <f>IF(Electives!P21&lt;&gt;"","E","")</f>
        <v/>
      </c>
      <c r="N17" s="366" t="str">
        <f>Electives!E89</f>
        <v>(do five)</v>
      </c>
      <c r="O17" s="178">
        <f>Electives!B90</f>
        <v>1</v>
      </c>
      <c r="P17" s="36" t="str">
        <f>Electives!C90</f>
        <v>Wash your hands and sing the "Germ Song"</v>
      </c>
      <c r="Q17" s="31" t="str">
        <f>IF(Electives!P90&lt;&gt;"","E","")</f>
        <v/>
      </c>
      <c r="R17" s="230"/>
      <c r="S17" s="226" t="str">
        <f>'Cub Awards'!B20</f>
        <v>d</v>
      </c>
      <c r="T17" s="364" t="str">
        <f>'Cub Awards'!C20</f>
        <v>Attend a pack overnighter</v>
      </c>
      <c r="U17" s="364"/>
      <c r="V17" s="226" t="str">
        <f>IF('Cub Awards'!P20&lt;&gt;"", 'Cub Awards'!P20, "")</f>
        <v/>
      </c>
      <c r="W17" s="230"/>
      <c r="X17" s="222"/>
      <c r="Y17" s="104" t="str">
        <f>NOVA!C5</f>
        <v>NOVA Science: Science Everywhere</v>
      </c>
      <c r="Z17" s="104"/>
      <c r="AA17" s="81"/>
      <c r="AB17" s="230"/>
      <c r="AC17" s="227" t="str">
        <f>NOVA!B64</f>
        <v>4b2</v>
      </c>
      <c r="AD17" s="227" t="str">
        <f>NOVA!C64</f>
        <v>Design display about invasive species</v>
      </c>
      <c r="AE17" s="227"/>
      <c r="AF17" s="227" t="str">
        <f>IF(NOVA!P64&lt;&gt;"", NOVA!P64, "")</f>
        <v/>
      </c>
      <c r="AG17" s="230"/>
      <c r="AH17" s="227" t="str">
        <f>NOVA!B128</f>
        <v>4a2</v>
      </c>
      <c r="AI17" s="227" t="str">
        <f>NOVA!C128</f>
        <v>Ask expert why the tech is used</v>
      </c>
      <c r="AJ17" s="227"/>
      <c r="AK17" s="227" t="str">
        <f>IF(NOVA!P128&lt;&gt;"", NOVA!P128, "")</f>
        <v/>
      </c>
    </row>
    <row r="18" spans="1:37">
      <c r="D18" s="374"/>
      <c r="E18" s="31">
        <f>Achievements!$B21</f>
        <v>5</v>
      </c>
      <c r="F18" s="179" t="str">
        <f>Achievements!$C21</f>
        <v>Present a solution to a community issue</v>
      </c>
      <c r="G18" s="32" t="str">
        <f>IF(Achievements!P21&lt;&gt;"","A","")</f>
        <v/>
      </c>
      <c r="I18" s="378"/>
      <c r="J18" s="178" t="str">
        <f>Electives!B22</f>
        <v>2c</v>
      </c>
      <c r="K18" s="178" t="str">
        <f>Electives!C22</f>
        <v>Investigate how speed affects sound</v>
      </c>
      <c r="L18" s="31" t="str">
        <f>IF(Electives!P22&lt;&gt;"","E","")</f>
        <v/>
      </c>
      <c r="N18" s="371"/>
      <c r="O18" s="178">
        <f>Electives!B91</f>
        <v>2</v>
      </c>
      <c r="P18" s="36" t="str">
        <f>Electives!C91</f>
        <v>Play germ Magnet</v>
      </c>
      <c r="Q18" s="31" t="str">
        <f>IF(Electives!P91&lt;&gt;"","E","")</f>
        <v/>
      </c>
      <c r="R18" s="230"/>
      <c r="S18" s="226" t="str">
        <f>'Cub Awards'!B21</f>
        <v>e</v>
      </c>
      <c r="T18" s="364" t="str">
        <f>'Cub Awards'!C21</f>
        <v>Complete an oudoor service project</v>
      </c>
      <c r="U18" s="364"/>
      <c r="V18" s="226" t="str">
        <f>IF('Cub Awards'!P21&lt;&gt;"", 'Cub Awards'!P21, "")</f>
        <v/>
      </c>
      <c r="W18" s="230"/>
      <c r="X18" s="227" t="str">
        <f>NOVA!B6</f>
        <v>1a</v>
      </c>
      <c r="Y18" s="227" t="str">
        <f>NOVA!C6</f>
        <v>Read or watch 1 hour of science content</v>
      </c>
      <c r="Z18" s="227"/>
      <c r="AA18" s="227" t="str">
        <f>IF(NOVA!P6&lt;&gt;"", NOVA!P6, "")</f>
        <v/>
      </c>
      <c r="AB18" s="230"/>
      <c r="AC18" s="227" t="str">
        <f>NOVA!B65</f>
        <v>4b3</v>
      </c>
      <c r="AD18" s="227" t="str">
        <f>NOVA!C65</f>
        <v>Discuss invasive species</v>
      </c>
      <c r="AE18" s="227"/>
      <c r="AF18" s="227" t="str">
        <f>IF(NOVA!P65&lt;&gt;"", NOVA!P65, "")</f>
        <v/>
      </c>
      <c r="AG18" s="230"/>
      <c r="AH18" s="227" t="str">
        <f>NOVA!B129</f>
        <v>4b</v>
      </c>
      <c r="AI18" s="227" t="str">
        <f>NOVA!C129</f>
        <v>Discuss with counselor your visit</v>
      </c>
      <c r="AJ18" s="227"/>
      <c r="AK18" s="227" t="str">
        <f>IF(NOVA!P129&lt;&gt;"", NOVA!P129, "")</f>
        <v/>
      </c>
    </row>
    <row r="19" spans="1:37">
      <c r="A19" s="44" t="s">
        <v>23</v>
      </c>
      <c r="B19" s="3"/>
      <c r="D19" s="374"/>
      <c r="E19" s="31">
        <f>Achievements!$B22</f>
        <v>6</v>
      </c>
      <c r="F19" s="179" t="str">
        <f>Achievements!$C22</f>
        <v>Make and follow a den duty chart</v>
      </c>
      <c r="G19" s="32" t="str">
        <f>IF(Achievements!P22&lt;&gt;"","A","")</f>
        <v/>
      </c>
      <c r="I19" s="378"/>
      <c r="J19" s="178" t="str">
        <f>Electives!B23</f>
        <v>2d</v>
      </c>
      <c r="K19" s="178" t="str">
        <f>Electives!C23</f>
        <v>Make and fly a kite</v>
      </c>
      <c r="L19" s="31" t="str">
        <f>IF(Electives!P23&lt;&gt;"","E","")</f>
        <v/>
      </c>
      <c r="N19" s="371"/>
      <c r="O19" s="178">
        <f>Electives!B92</f>
        <v>3</v>
      </c>
      <c r="P19" s="36" t="str">
        <f>Electives!C92</f>
        <v>Conduct a sneeze demonstration</v>
      </c>
      <c r="Q19" s="31" t="str">
        <f>IF(Electives!P92&lt;&gt;"","E","")</f>
        <v/>
      </c>
      <c r="R19" s="230"/>
      <c r="S19" s="226" t="str">
        <f>'Cub Awards'!B22</f>
        <v>f</v>
      </c>
      <c r="T19" s="364" t="str">
        <f>'Cub Awards'!C22</f>
        <v>Complete conservation project</v>
      </c>
      <c r="U19" s="364"/>
      <c r="V19" s="226" t="str">
        <f>IF('Cub Awards'!P22&lt;&gt;"", 'Cub Awards'!P22, "")</f>
        <v/>
      </c>
      <c r="W19" s="230"/>
      <c r="X19" s="227" t="str">
        <f>NOVA!B7</f>
        <v>1b</v>
      </c>
      <c r="Y19" s="227" t="str">
        <f>NOVA!C7</f>
        <v>List at least two questions or ideas</v>
      </c>
      <c r="Z19" s="227"/>
      <c r="AA19" s="227" t="str">
        <f>IF(NOVA!P7&lt;&gt;"", NOVA!P7, "")</f>
        <v/>
      </c>
      <c r="AB19" s="230"/>
      <c r="AC19" s="227" t="str">
        <f>NOVA!B66</f>
        <v>4c1</v>
      </c>
      <c r="AD19" s="227" t="str">
        <f>NOVA!C66</f>
        <v>Visit a local ecosystem and investigate</v>
      </c>
      <c r="AE19" s="227"/>
      <c r="AF19" s="227" t="str">
        <f>IF(NOVA!P66&lt;&gt;"", NOVA!P66, "")</f>
        <v/>
      </c>
      <c r="AG19" s="230"/>
      <c r="AH19" s="227">
        <f>NOVA!B130</f>
        <v>5</v>
      </c>
      <c r="AI19" s="227" t="str">
        <f>NOVA!C130</f>
        <v>Discuss how tech affects your life</v>
      </c>
      <c r="AJ19" s="227"/>
      <c r="AK19" s="227" t="str">
        <f>IF(NOVA!P130&lt;&gt;"", NOVA!P130, "")</f>
        <v/>
      </c>
    </row>
    <row r="20" spans="1:37">
      <c r="A20" s="132" t="str">
        <f>Electives!B6</f>
        <v>Adventures in Coins</v>
      </c>
      <c r="B20" s="31" t="str">
        <f>IF(Electives!P14&gt;0,Electives!P14," ")</f>
        <v/>
      </c>
      <c r="D20" s="375"/>
      <c r="E20" s="31">
        <f>Achievements!$B23</f>
        <v>7</v>
      </c>
      <c r="F20" s="179" t="str">
        <f>Achievements!$C23</f>
        <v>Participate in assembly for military vets</v>
      </c>
      <c r="G20" s="32" t="str">
        <f>IF(Achievements!P23&lt;&gt;"","A","")</f>
        <v/>
      </c>
      <c r="I20" s="378"/>
      <c r="J20" s="178" t="str">
        <f>Electives!B24</f>
        <v>2e</v>
      </c>
      <c r="K20" s="178" t="str">
        <f>Electives!C24</f>
        <v>Participate in a wind powered race</v>
      </c>
      <c r="L20" s="31" t="str">
        <f>IF(Electives!P24&lt;&gt;"","E","")</f>
        <v/>
      </c>
      <c r="N20" s="371"/>
      <c r="O20" s="178">
        <f>Electives!B93</f>
        <v>4</v>
      </c>
      <c r="P20" s="36" t="str">
        <f>Electives!C93</f>
        <v>Conduct a mucus demonstration</v>
      </c>
      <c r="Q20" s="31" t="str">
        <f>IF(Electives!P93&lt;&gt;"","E","")</f>
        <v/>
      </c>
      <c r="R20" s="230"/>
      <c r="S20" s="226" t="str">
        <f>'Cub Awards'!B23</f>
        <v>g</v>
      </c>
      <c r="T20" s="364" t="str">
        <f>'Cub Awards'!C23</f>
        <v>Earn the Summertime Pack Award</v>
      </c>
      <c r="U20" s="364"/>
      <c r="V20" s="226" t="str">
        <f>IF('Cub Awards'!P23&lt;&gt;"", 'Cub Awards'!P23, "")</f>
        <v/>
      </c>
      <c r="W20" s="230"/>
      <c r="X20" s="227" t="str">
        <f>NOVA!B8</f>
        <v>1c</v>
      </c>
      <c r="Y20" s="227" t="str">
        <f>NOVA!C8</f>
        <v>Discuss two with your counselor</v>
      </c>
      <c r="Z20" s="227"/>
      <c r="AA20" s="227" t="str">
        <f>IF(NOVA!P8&lt;&gt;"", NOVA!P8, "")</f>
        <v/>
      </c>
      <c r="AB20" s="230"/>
      <c r="AC20" s="227" t="str">
        <f>NOVA!B67</f>
        <v>4c2</v>
      </c>
      <c r="AD20" s="227" t="str">
        <f>NOVA!C67</f>
        <v>Draw food web of plants / animals</v>
      </c>
      <c r="AE20" s="227"/>
      <c r="AF20" s="227" t="str">
        <f>IF(NOVA!P67&lt;&gt;"", NOVA!P67, "")</f>
        <v/>
      </c>
      <c r="AG20" s="230"/>
      <c r="AH20" s="223"/>
      <c r="AI20" s="224" t="str">
        <f>NOVA!C132</f>
        <v>NOVA Engineering: Swing!</v>
      </c>
      <c r="AJ20" s="225"/>
      <c r="AK20" s="223"/>
    </row>
    <row r="21" spans="1:37">
      <c r="A21" s="133" t="str">
        <f>Electives!B15</f>
        <v>Air of the Wolf</v>
      </c>
      <c r="B21" s="31" t="str">
        <f>IF(Electives!P25&gt;0,Electives!P25,"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IF(Electives!P94&lt;&gt;"","E","")</f>
        <v/>
      </c>
      <c r="R21" s="230"/>
      <c r="S21" s="226" t="str">
        <f>'Cub Awards'!B24</f>
        <v>h</v>
      </c>
      <c r="T21" s="364" t="str">
        <f>'Cub Awards'!C24</f>
        <v>Participate in nature observation</v>
      </c>
      <c r="U21" s="364"/>
      <c r="V21" s="226" t="str">
        <f>IF('Cub Awards'!P24&lt;&gt;"", 'Cub Awards'!P24, "")</f>
        <v/>
      </c>
      <c r="W21" s="230"/>
      <c r="X21" s="227">
        <f>NOVA!B9</f>
        <v>2</v>
      </c>
      <c r="Y21" s="227" t="str">
        <f>NOVA!C9</f>
        <v>Complete an elective listed in comment</v>
      </c>
      <c r="Z21" s="227"/>
      <c r="AA21" s="227" t="str">
        <f>IF(NOVA!P9&lt;&gt;"", NOVA!P9, "")</f>
        <v/>
      </c>
      <c r="AB21" s="230"/>
      <c r="AC21" s="227" t="str">
        <f>NOVA!B68</f>
        <v>4c3</v>
      </c>
      <c r="AD21" s="227" t="str">
        <f>NOVA!C68</f>
        <v>Discuss food web with counselor</v>
      </c>
      <c r="AE21" s="227"/>
      <c r="AF21" s="227" t="str">
        <f>IF(NOVA!P68&lt;&gt;"", NOVA!P68, "")</f>
        <v/>
      </c>
      <c r="AG21" s="230"/>
      <c r="AH21" s="227" t="str">
        <f>NOVA!B133</f>
        <v>1a</v>
      </c>
      <c r="AI21" s="227" t="str">
        <f>NOVA!C133</f>
        <v>Read or watch 1 hour of mechanical content</v>
      </c>
      <c r="AJ21" s="227"/>
      <c r="AK21" s="227" t="str">
        <f>IF(NOVA!P133&lt;&gt;"", NOVA!P133, "")</f>
        <v/>
      </c>
    </row>
    <row r="22" spans="1:37" ht="12.75" customHeight="1">
      <c r="A22" s="133" t="str">
        <f>Electives!B26</f>
        <v>Code of the Wolf</v>
      </c>
      <c r="B22" s="50" t="str">
        <f>IF(Electives!P49&gt;0,Electives!P49," ")</f>
        <v xml:space="preserve"> </v>
      </c>
      <c r="D22" s="376" t="str">
        <f>Achievements!E25</f>
        <v>(do 1 or 2 and two of 4-6)</v>
      </c>
      <c r="E22" s="31">
        <f>Achievements!$B26</f>
        <v>1</v>
      </c>
      <c r="F22" s="179" t="str">
        <f>Achievements!$C26</f>
        <v>Discuss your duty to God</v>
      </c>
      <c r="G22" s="32" t="str">
        <f>IF(Achievements!P26&lt;&gt;"","A","")</f>
        <v/>
      </c>
      <c r="I22" s="378" t="str">
        <f>Electives!E26</f>
        <v>(do two of 1, one of 2, one of 3 and one of 4)</v>
      </c>
      <c r="J22" s="178" t="str">
        <f>Electives!B27</f>
        <v>1a</v>
      </c>
      <c r="K22" s="36" t="str">
        <f>Electives!C27</f>
        <v>Make a game requiring math to keep score</v>
      </c>
      <c r="L22" s="31" t="str">
        <f>IF(Electives!P27&lt;&gt;"","E","")</f>
        <v/>
      </c>
      <c r="N22" s="372"/>
      <c r="O22" s="178">
        <f>Electives!B95</f>
        <v>6</v>
      </c>
      <c r="P22" s="36" t="str">
        <f>Electives!C95</f>
        <v>Make a clean room chart</v>
      </c>
      <c r="Q22" s="31" t="str">
        <f>IF(Electives!P95&lt;&gt;"","E","")</f>
        <v/>
      </c>
      <c r="R22" s="230"/>
      <c r="S22" s="226" t="str">
        <f>'Cub Awards'!B25</f>
        <v>i</v>
      </c>
      <c r="T22" s="364" t="str">
        <f>'Cub Awards'!C25</f>
        <v>Participate in outdoor aquatics</v>
      </c>
      <c r="U22" s="364"/>
      <c r="V22" s="226" t="str">
        <f>IF('Cub Awards'!P25&lt;&gt;"", 'Cub Awards'!P25, "")</f>
        <v/>
      </c>
      <c r="W22" s="230"/>
      <c r="X22" s="227" t="str">
        <f>NOVA!B10</f>
        <v>3a</v>
      </c>
      <c r="Y22" s="227" t="str">
        <f>NOVA!C10</f>
        <v>Choose a question to investigate</v>
      </c>
      <c r="Z22" s="227"/>
      <c r="AA22" s="227" t="str">
        <f>IF(NOVA!P10&lt;&gt;"", NOVA!P10, "")</f>
        <v/>
      </c>
      <c r="AB22" s="230"/>
      <c r="AC22" s="227" t="str">
        <f>NOVA!B69</f>
        <v>4d1</v>
      </c>
      <c r="AD22" s="227" t="str">
        <f>NOVA!C69</f>
        <v>Crate diorama of local animal's habitat</v>
      </c>
      <c r="AE22" s="227"/>
      <c r="AF22" s="227" t="str">
        <f>IF(NOVA!P69&lt;&gt;"", NOVA!P69, "")</f>
        <v/>
      </c>
      <c r="AG22" s="230"/>
      <c r="AH22" s="227" t="str">
        <f>NOVA!B134</f>
        <v>1b</v>
      </c>
      <c r="AI22" s="227" t="str">
        <f>NOVA!C134</f>
        <v>List at least two questions or ideas</v>
      </c>
      <c r="AJ22" s="227"/>
      <c r="AK22" s="227" t="str">
        <f>IF(NOVA!P134&lt;&gt;"", NOVA!P134, "")</f>
        <v/>
      </c>
    </row>
    <row r="23" spans="1:37">
      <c r="A23" s="133" t="str">
        <f>Electives!B50</f>
        <v>Collections and Hobbies</v>
      </c>
      <c r="B23" s="31" t="str">
        <f>IF(Electives!P57&gt;0,Electives!P57," ")</f>
        <v/>
      </c>
      <c r="D23" s="377"/>
      <c r="E23" s="31">
        <f>Achievements!$B27</f>
        <v>2</v>
      </c>
      <c r="F23" s="179" t="str">
        <f>Achievements!$C27</f>
        <v>Earn the religious emblem of your faith</v>
      </c>
      <c r="G23" s="32" t="str">
        <f>IF(Achievements!P27&lt;&gt;"","A","")</f>
        <v/>
      </c>
      <c r="I23" s="378"/>
      <c r="J23" s="178" t="str">
        <f>Electives!B28</f>
        <v>1b</v>
      </c>
      <c r="K23" s="36" t="str">
        <f>Electives!C28</f>
        <v>Play of "Go Fish for 10's"</v>
      </c>
      <c r="L23" s="31" t="str">
        <f>IF(Electives!P28&lt;&gt;"","E","")</f>
        <v/>
      </c>
      <c r="O23" s="174" t="str">
        <f>Electives!B97</f>
        <v>Grow Something</v>
      </c>
      <c r="P23" s="29"/>
      <c r="R23" s="230"/>
      <c r="S23" s="226" t="str">
        <f>'Cub Awards'!B26</f>
        <v>j</v>
      </c>
      <c r="T23" s="364" t="str">
        <f>'Cub Awards'!C26</f>
        <v>Participate in outdoor campfire pgm</v>
      </c>
      <c r="U23" s="364"/>
      <c r="V23" s="226" t="str">
        <f>IF('Cub Awards'!P26&lt;&gt;"", 'Cub Awards'!P26, "")</f>
        <v/>
      </c>
      <c r="W23" s="230"/>
      <c r="X23" s="227" t="str">
        <f>NOVA!B11</f>
        <v>3b</v>
      </c>
      <c r="Y23" s="227" t="str">
        <f>NOVA!C11</f>
        <v>Use scientific method to investigate</v>
      </c>
      <c r="Z23" s="227"/>
      <c r="AA23" s="227" t="str">
        <f>IF(NOVA!P11&lt;&gt;"", NOVA!P11, "")</f>
        <v/>
      </c>
      <c r="AB23" s="230"/>
      <c r="AC23" s="227" t="str">
        <f>NOVA!B70</f>
        <v>4d2</v>
      </c>
      <c r="AD23" s="227" t="str">
        <f>NOVA!C70</f>
        <v>Explain what animal must have</v>
      </c>
      <c r="AE23" s="227"/>
      <c r="AF23" s="227" t="str">
        <f>IF(NOVA!P70&lt;&gt;"", NOVA!P70, "")</f>
        <v/>
      </c>
      <c r="AG23" s="230"/>
      <c r="AH23" s="227" t="str">
        <f>NOVA!B135</f>
        <v>1c</v>
      </c>
      <c r="AI23" s="227" t="str">
        <f>NOVA!C135</f>
        <v>Discuss two with your counselor</v>
      </c>
      <c r="AJ23" s="227"/>
      <c r="AK23" s="227" t="str">
        <f>IF(NOVA!P135&lt;&gt;"", NOVA!P135, "")</f>
        <v/>
      </c>
    </row>
    <row r="24" spans="1:37">
      <c r="A24" s="133" t="str">
        <f>Electives!B58</f>
        <v>Cubs Who Care</v>
      </c>
      <c r="B24" s="31" t="str">
        <f>IF(Electives!P73&gt;0,Electives!P73," ")</f>
        <v/>
      </c>
      <c r="D24" s="377"/>
      <c r="E24" s="31">
        <f>Achievements!$B28</f>
        <v>3</v>
      </c>
      <c r="F24" s="179" t="str">
        <f>Achievements!$C28</f>
        <v>Offer a prayer, etc with family/den/pack</v>
      </c>
      <c r="G24" s="32" t="str">
        <f>IF(Achievements!P28&lt;&gt;"","A","")</f>
        <v/>
      </c>
      <c r="I24" s="378"/>
      <c r="J24" s="178" t="str">
        <f>Electives!B29</f>
        <v>1c</v>
      </c>
      <c r="K24" s="36" t="str">
        <f>Electives!C29</f>
        <v>Do 5 activities that use math</v>
      </c>
      <c r="L24" s="31" t="str">
        <f>IF(Electives!P29&lt;&gt;"","E","")</f>
        <v/>
      </c>
      <c r="N24" s="366" t="str">
        <f>Electives!E97</f>
        <v>(do 1-3 and one of 4)</v>
      </c>
      <c r="O24" s="178">
        <f>Electives!B98</f>
        <v>1</v>
      </c>
      <c r="P24" s="36" t="str">
        <f>Electives!C98</f>
        <v>Plant a seed</v>
      </c>
      <c r="Q24" s="31" t="str">
        <f>IF(Electives!P98&lt;&gt;"","E","")</f>
        <v/>
      </c>
      <c r="R24" s="230"/>
      <c r="S24" s="226" t="str">
        <f>'Cub Awards'!B27</f>
        <v>k</v>
      </c>
      <c r="T24" s="364" t="str">
        <f>'Cub Awards'!C27</f>
        <v>Participate in outdoor sporting event</v>
      </c>
      <c r="U24" s="364"/>
      <c r="V24" s="226" t="str">
        <f>IF('Cub Awards'!P27&lt;&gt;"", 'Cub Awards'!P27, "")</f>
        <v/>
      </c>
      <c r="W24" s="230"/>
      <c r="X24" s="227" t="str">
        <f>NOVA!B12</f>
        <v>3c</v>
      </c>
      <c r="Y24" s="227" t="str">
        <f>NOVA!C12</f>
        <v>Discuss findings with counselor</v>
      </c>
      <c r="Z24" s="227"/>
      <c r="AA24" s="227" t="str">
        <f>IF(NOVA!P12&lt;&gt;"", NOVA!P12, "")</f>
        <v/>
      </c>
      <c r="AB24" s="230"/>
      <c r="AC24" s="238" t="str">
        <f>NOVA!B71</f>
        <v>4e1</v>
      </c>
      <c r="AD24" s="227" t="str">
        <f>NOVA!C71</f>
        <v>Make and place a bird feeder</v>
      </c>
      <c r="AE24" s="227"/>
      <c r="AF24" s="227" t="str">
        <f>IF(NOVA!P71&lt;&gt;"", NOVA!P71, "")</f>
        <v/>
      </c>
      <c r="AG24" s="230"/>
      <c r="AH24" s="227">
        <f>NOVA!B136</f>
        <v>2</v>
      </c>
      <c r="AI24" s="227" t="str">
        <f>NOVA!C136</f>
        <v>Complete an elective listed in comment</v>
      </c>
      <c r="AJ24" s="227"/>
      <c r="AK24" s="227" t="str">
        <f>IF(NOVA!P136&lt;&gt;"", NOVA!P136, "")</f>
        <v/>
      </c>
    </row>
    <row r="25" spans="1:37" ht="12.75" customHeight="1">
      <c r="A25" s="133" t="str">
        <f>Electives!B74</f>
        <v>Digging in the Past</v>
      </c>
      <c r="B25" s="31" t="str">
        <f>IF(Electives!P80&gt;0,Electives!P80," ")</f>
        <v/>
      </c>
      <c r="D25" s="377"/>
      <c r="E25" s="31">
        <f>Achievements!$B29</f>
        <v>4</v>
      </c>
      <c r="F25" s="179" t="str">
        <f>Achievements!$C29</f>
        <v>Read a story about religious freedom</v>
      </c>
      <c r="G25" s="32" t="str">
        <f>IF(Achievements!P29&lt;&gt;"","A","")</f>
        <v/>
      </c>
      <c r="I25" s="378"/>
      <c r="J25" s="178" t="str">
        <f>Electives!B30</f>
        <v>1d</v>
      </c>
      <c r="K25" s="36" t="str">
        <f>Electives!C30</f>
        <v>Make a rekenrek with two rows</v>
      </c>
      <c r="L25" s="31" t="str">
        <f>IF(Electives!P30&lt;&gt;"","E","")</f>
        <v/>
      </c>
      <c r="N25" s="371"/>
      <c r="O25" s="178">
        <f>Electives!B99</f>
        <v>2</v>
      </c>
      <c r="P25" s="36" t="str">
        <f>Electives!C99</f>
        <v>Learn about what grows in your area</v>
      </c>
      <c r="Q25" s="31" t="str">
        <f>IF(Electives!P99&lt;&gt;"","E","")</f>
        <v/>
      </c>
      <c r="R25" s="230"/>
      <c r="S25" s="226" t="str">
        <f>'Cub Awards'!B28</f>
        <v>l</v>
      </c>
      <c r="T25" s="364" t="str">
        <f>'Cub Awards'!C28</f>
        <v>Participate in outdoor worship service</v>
      </c>
      <c r="U25" s="364"/>
      <c r="V25" s="226" t="str">
        <f>IF('Cub Awards'!P28&lt;&gt;"", 'Cub Awards'!P28, "")</f>
        <v/>
      </c>
      <c r="W25" s="230"/>
      <c r="X25" s="227">
        <f>NOVA!B13</f>
        <v>4</v>
      </c>
      <c r="Y25" s="227" t="str">
        <f>NOVA!C13</f>
        <v>Visit a place where science is done</v>
      </c>
      <c r="Z25" s="227"/>
      <c r="AA25" s="227" t="str">
        <f>IF(NOVA!P13&lt;&gt;"", NOVA!P13, "")</f>
        <v/>
      </c>
      <c r="AB25" s="230"/>
      <c r="AC25" s="227" t="str">
        <f>NOVA!B72</f>
        <v>4e2</v>
      </c>
      <c r="AD25" s="227" t="str">
        <f>NOVA!C72</f>
        <v>Fill feeder with birdseed</v>
      </c>
      <c r="AE25" s="227"/>
      <c r="AF25" s="227" t="str">
        <f>IF(NOVA!P72&lt;&gt;"", NOVA!P72, "")</f>
        <v/>
      </c>
      <c r="AG25" s="230"/>
      <c r="AH25" s="227" t="str">
        <f>NOVA!B137</f>
        <v>3a1</v>
      </c>
      <c r="AI25" s="227" t="str">
        <f>NOVA!C137</f>
        <v>Make a list of the three kinds of levers</v>
      </c>
      <c r="AJ25" s="227"/>
      <c r="AK25" s="227" t="str">
        <f>IF(NOVA!P137&lt;&gt;"", NOVA!P137, "")</f>
        <v/>
      </c>
    </row>
    <row r="26" spans="1:37" ht="12.75" customHeight="1">
      <c r="A26" s="133" t="str">
        <f>Electives!B81</f>
        <v>Finding Your Way</v>
      </c>
      <c r="B26" s="31" t="str">
        <f>IF(Electives!P88&gt;0,Electives!P88," ")</f>
        <v xml:space="preserve"> </v>
      </c>
      <c r="D26" s="377"/>
      <c r="E26" s="31">
        <f>Achievements!$B30</f>
        <v>5</v>
      </c>
      <c r="F26" s="179" t="str">
        <f>Achievements!$C30</f>
        <v>Learn a song of grace</v>
      </c>
      <c r="G26" s="32" t="str">
        <f>IF(Achievements!P30&lt;&gt;"","A","")</f>
        <v/>
      </c>
      <c r="I26" s="378"/>
      <c r="J26" s="178" t="str">
        <f>Electives!B31</f>
        <v>1e</v>
      </c>
      <c r="K26" s="36" t="str">
        <f>Electives!C31</f>
        <v xml:space="preserve">Make a rain gauge </v>
      </c>
      <c r="L26" s="31" t="str">
        <f>IF(Electives!P31&lt;&gt;"","E","")</f>
        <v/>
      </c>
      <c r="N26" s="371"/>
      <c r="O26" s="178">
        <f>Electives!B100</f>
        <v>3</v>
      </c>
      <c r="P26" s="36" t="str">
        <f>Electives!C100</f>
        <v>Visit a botanical garden</v>
      </c>
      <c r="Q26" s="31" t="str">
        <f>IF(Electives!P100&lt;&gt;"","E","")</f>
        <v/>
      </c>
      <c r="R26" s="231"/>
      <c r="S26" s="226" t="str">
        <f>'Cub Awards'!B29</f>
        <v>m</v>
      </c>
      <c r="T26" s="364" t="str">
        <f>'Cub Awards'!C29</f>
        <v>Explore park</v>
      </c>
      <c r="U26" s="364"/>
      <c r="V26" s="226" t="str">
        <f>IF('Cub Awards'!P29&lt;&gt;"", 'Cub Awards'!P29, "")</f>
        <v/>
      </c>
      <c r="W26" s="231"/>
      <c r="X26" s="227" t="str">
        <f>NOVA!B14</f>
        <v>4a</v>
      </c>
      <c r="Y26" s="227" t="str">
        <f>NOVA!C14</f>
        <v>Talk to someone in charge about science</v>
      </c>
      <c r="Z26" s="227"/>
      <c r="AA26" s="227" t="str">
        <f>IF(NOVA!P14&lt;&gt;"", NOVA!P14, "")</f>
        <v/>
      </c>
      <c r="AB26" s="231"/>
      <c r="AC26" s="227" t="str">
        <f>NOVA!B73</f>
        <v>4e3</v>
      </c>
      <c r="AD26" s="227" t="str">
        <f>NOVA!C73</f>
        <v>Provide a water source</v>
      </c>
      <c r="AE26" s="227"/>
      <c r="AF26" s="227" t="str">
        <f>IF(NOVA!P73&lt;&gt;"", NOVA!P73, "")</f>
        <v/>
      </c>
      <c r="AG26" s="231"/>
      <c r="AH26" s="227" t="str">
        <f>NOVA!B138</f>
        <v>3a2</v>
      </c>
      <c r="AI26" s="227" t="str">
        <f>NOVA!C138</f>
        <v>Show how each lever work</v>
      </c>
      <c r="AJ26" s="227"/>
      <c r="AK26" s="227" t="str">
        <f>IF(NOVA!P138&lt;&gt;"", NOVA!P138, "")</f>
        <v/>
      </c>
    </row>
    <row r="27" spans="1:37" ht="13.2" customHeight="1">
      <c r="A27" s="133" t="str">
        <f>Electives!B89</f>
        <v>Germs Alive!</v>
      </c>
      <c r="B27" s="31" t="str">
        <f>IF(Electives!P96&gt;0,Electives!P96," ")</f>
        <v xml:space="preserve"> </v>
      </c>
      <c r="D27" s="377"/>
      <c r="E27" s="31">
        <f>Achievements!$B31</f>
        <v>6</v>
      </c>
      <c r="F27" s="179" t="str">
        <f>Achievements!$C31</f>
        <v>Visit a religious monument</v>
      </c>
      <c r="G27" s="32" t="str">
        <f>IF(Achievements!P31&lt;&gt;"","A","")</f>
        <v/>
      </c>
      <c r="I27" s="378"/>
      <c r="J27" s="178" t="str">
        <f>Electives!B33</f>
        <v>2a</v>
      </c>
      <c r="K27" s="36" t="str">
        <f>Electives!C33</f>
        <v>Identify 3 shapes in nature</v>
      </c>
      <c r="L27" s="31" t="str">
        <f>IF(Electives!P33&lt;&gt;"","E","")</f>
        <v/>
      </c>
      <c r="N27" s="371"/>
      <c r="O27" s="178" t="str">
        <f>Electives!B101</f>
        <v>4a</v>
      </c>
      <c r="P27" s="36" t="str">
        <f>Electives!C101</f>
        <v>Make a terrarium</v>
      </c>
      <c r="Q27" s="31" t="str">
        <f>IF(Electives!P101&lt;&gt;"","E","")</f>
        <v/>
      </c>
      <c r="R27" s="228"/>
      <c r="S27" s="226" t="str">
        <f>'Cub Awards'!B30</f>
        <v>n</v>
      </c>
      <c r="T27" s="364" t="str">
        <f>'Cub Awards'!C30</f>
        <v>Invent and play outside game</v>
      </c>
      <c r="U27" s="364"/>
      <c r="V27" s="226" t="str">
        <f>IF('Cub Awards'!P30&lt;&gt;"", 'Cub Awards'!P30, "")</f>
        <v/>
      </c>
      <c r="W27" s="228"/>
      <c r="X27" s="227" t="str">
        <f>NOVA!B15</f>
        <v>4b</v>
      </c>
      <c r="Y27" s="227" t="str">
        <f>NOVA!C15</f>
        <v>Discuss science done/used/explained</v>
      </c>
      <c r="Z27" s="227"/>
      <c r="AA27" s="227" t="str">
        <f>IF(NOVA!P15&lt;&gt;"", NOVA!P15, "")</f>
        <v/>
      </c>
      <c r="AB27" s="228"/>
      <c r="AC27" s="227" t="str">
        <f>NOVA!B74</f>
        <v>4e4</v>
      </c>
      <c r="AD27" s="227" t="str">
        <f>NOVA!C74</f>
        <v>Watch and record feeder for 2 weeks</v>
      </c>
      <c r="AE27" s="227"/>
      <c r="AF27" s="227" t="str">
        <f>IF(NOVA!P74&lt;&gt;"", NOVA!P74, "")</f>
        <v/>
      </c>
      <c r="AG27" s="228"/>
      <c r="AH27" s="227" t="str">
        <f>NOVA!B139</f>
        <v>3a3</v>
      </c>
      <c r="AI27" s="227" t="str">
        <f>NOVA!C139</f>
        <v>Show how the lever moves something</v>
      </c>
      <c r="AJ27" s="227"/>
      <c r="AK27" s="227" t="str">
        <f>IF(NOVA!P139&lt;&gt;"", NOVA!P139, "")</f>
        <v/>
      </c>
    </row>
    <row r="28" spans="1:37" ht="13.2" customHeight="1">
      <c r="A28" s="133" t="str">
        <f>Electives!B97</f>
        <v>Grow Something</v>
      </c>
      <c r="B28" s="31" t="str">
        <f>IF(Electives!P104&gt;0,Electives!P104," ")</f>
        <v/>
      </c>
      <c r="D28" s="180" t="str">
        <f>Achievements!$B33</f>
        <v>Howling at the Moon</v>
      </c>
      <c r="E28" s="180"/>
      <c r="F28" s="180"/>
      <c r="G28" s="180"/>
      <c r="I28" s="378"/>
      <c r="J28" s="178" t="str">
        <f>Electives!B34</f>
        <v>2b</v>
      </c>
      <c r="K28" s="36" t="str">
        <f>Electives!C34</f>
        <v>Identify 2 shapes in bridges</v>
      </c>
      <c r="L28" s="31" t="str">
        <f>IF(Electives!P34&lt;&gt;"","E","")</f>
        <v/>
      </c>
      <c r="N28" s="371"/>
      <c r="O28" s="178" t="str">
        <f>Electives!B102</f>
        <v>4b</v>
      </c>
      <c r="P28" s="36" t="str">
        <f>Electives!C102</f>
        <v>Grow a garden with a seed tray</v>
      </c>
      <c r="Q28" s="31" t="str">
        <f>IF(Electives!P102&lt;&gt;"","E","")</f>
        <v/>
      </c>
      <c r="R28" s="230"/>
      <c r="S28" s="229"/>
      <c r="T28" s="324" t="str">
        <f>'Cub Awards'!C32</f>
        <v>World Conservation Award</v>
      </c>
      <c r="U28" s="324"/>
      <c r="V28" s="229"/>
      <c r="W28" s="230"/>
      <c r="X28" s="227">
        <f>NOVA!B16</f>
        <v>5</v>
      </c>
      <c r="Y28" s="227" t="str">
        <f>NOVA!C16</f>
        <v>Discuss how science affects daily life</v>
      </c>
      <c r="Z28" s="227"/>
      <c r="AA28" s="227" t="str">
        <f>IF(NOVA!P16&lt;&gt;"", NOVA!P16, "")</f>
        <v/>
      </c>
      <c r="AB28" s="230"/>
      <c r="AC28" s="227" t="str">
        <f>NOVA!B75</f>
        <v>4e5</v>
      </c>
      <c r="AD28" s="227" t="str">
        <f>NOVA!C75</f>
        <v>Identify visitors</v>
      </c>
      <c r="AE28" s="227"/>
      <c r="AF28" s="227" t="str">
        <f>IF(NOVA!P75&lt;&gt;"", NOVA!P75, "")</f>
        <v/>
      </c>
      <c r="AG28" s="230"/>
      <c r="AH28" s="227" t="str">
        <f>NOVA!B140</f>
        <v>3a4</v>
      </c>
      <c r="AI28" s="227" t="str">
        <f>NOVA!C140</f>
        <v>Show the class of each lever</v>
      </c>
      <c r="AJ28" s="227"/>
      <c r="AK28" s="227" t="str">
        <f>IF(NOVA!P140&lt;&gt;"", NOVA!P140, "")</f>
        <v/>
      </c>
    </row>
    <row r="29" spans="1:37" ht="12.75" customHeight="1">
      <c r="A29" s="133" t="str">
        <f>Electives!B105</f>
        <v>Hometown Heroes</v>
      </c>
      <c r="B29" s="31" t="str">
        <f>IF(Electives!P112&gt;0,Electives!P112," ")</f>
        <v/>
      </c>
      <c r="D29" s="373" t="str">
        <f>Achievements!E33</f>
        <v>(do all)</v>
      </c>
      <c r="E29" s="32">
        <f>Achievements!$B34</f>
        <v>1</v>
      </c>
      <c r="F29" s="33" t="str">
        <f>Achievements!$C34</f>
        <v>Communicate in two ways</v>
      </c>
      <c r="G29" s="32" t="str">
        <f>IF(Achievements!P34&lt;&gt;"","A","")</f>
        <v/>
      </c>
      <c r="I29" s="378"/>
      <c r="J29" s="178" t="str">
        <f>Electives!B35</f>
        <v>2c</v>
      </c>
      <c r="K29" s="36" t="str">
        <f>Electives!C35</f>
        <v>Choose a shape and record where you see it</v>
      </c>
      <c r="L29" s="31" t="str">
        <f>IF(Electives!P35&lt;&gt;"","E","")</f>
        <v/>
      </c>
      <c r="N29" s="372"/>
      <c r="O29" s="178" t="str">
        <f>Electives!B103</f>
        <v>4c</v>
      </c>
      <c r="P29" s="36" t="str">
        <f>Electives!C103</f>
        <v>Grow a sweep potato in water</v>
      </c>
      <c r="Q29" s="31" t="str">
        <f>IF(Electives!P103&lt;&gt;"","E","")</f>
        <v/>
      </c>
      <c r="R29" s="224"/>
      <c r="S29" s="226">
        <f>'Cub Awards'!B33</f>
        <v>1</v>
      </c>
      <c r="T29" s="364" t="str">
        <f>'Cub Awards'!C33</f>
        <v>Complete Paws on the Path</v>
      </c>
      <c r="U29" s="364"/>
      <c r="V29" s="226" t="str">
        <f>IF('Cub Awards'!P33&lt;&gt;"", 'Cub Awards'!P33,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IF(NOVA!P76&lt;&gt;"", NOVA!P76, "")</f>
        <v/>
      </c>
      <c r="AG29" s="224"/>
      <c r="AH29" s="227" t="str">
        <f>NOVA!B141</f>
        <v>3a5</v>
      </c>
      <c r="AI29" s="227" t="str">
        <f>NOVA!C141</f>
        <v>Show why we use levers</v>
      </c>
      <c r="AJ29" s="227"/>
      <c r="AK29" s="227" t="str">
        <f>IF(NOVA!P141&lt;&gt;"", NOVA!P141, "")</f>
        <v/>
      </c>
    </row>
    <row r="30" spans="1:37" ht="12.75" customHeight="1">
      <c r="A30" s="133" t="str">
        <f>Electives!B113</f>
        <v>Motor Away</v>
      </c>
      <c r="B30" s="31" t="str">
        <f>IF(Electives!P118&gt;0,Electives!P118," ")</f>
        <v xml:space="preserve"> </v>
      </c>
      <c r="D30" s="374"/>
      <c r="E30" s="31">
        <f>Achievements!$B35</f>
        <v>2</v>
      </c>
      <c r="F30" s="179" t="str">
        <f>Achievements!$C35</f>
        <v>Create an original skit</v>
      </c>
      <c r="G30" s="32" t="str">
        <f>IF(Achievements!P35&lt;&gt;"","A","")</f>
        <v/>
      </c>
      <c r="I30" s="378"/>
      <c r="J30" s="178" t="str">
        <f>Electives!B37</f>
        <v>3a</v>
      </c>
      <c r="K30" s="36" t="str">
        <f>Electives!C37</f>
        <v>Count the number of colors in a package</v>
      </c>
      <c r="L30" s="31" t="str">
        <f>IF(Electives!P37&lt;&gt;"","E","")</f>
        <v/>
      </c>
      <c r="O30" s="174" t="str">
        <f>Electives!B105</f>
        <v>Hometown Heroes</v>
      </c>
      <c r="P30" s="29"/>
      <c r="R30" s="224"/>
      <c r="S30" s="226">
        <f>'Cub Awards'!B34</f>
        <v>2</v>
      </c>
      <c r="T30" s="364" t="str">
        <f>'Cub Awards'!C34</f>
        <v>Complete Grow Something</v>
      </c>
      <c r="U30" s="364"/>
      <c r="V30" s="226" t="str">
        <f>IF('Cub Awards'!P34&lt;&gt;"", 'Cub Awards'!P34, "")</f>
        <v/>
      </c>
      <c r="W30" s="224"/>
      <c r="X30" s="227" t="str">
        <f>NOVA!B19</f>
        <v>1a</v>
      </c>
      <c r="Y30" s="227" t="str">
        <f>NOVA!C19</f>
        <v>Read or watch 1 hour of Earth science content</v>
      </c>
      <c r="Z30" s="227"/>
      <c r="AA30" s="227" t="str">
        <f>IF(NOVA!P19&lt;&gt;"", NOVA!P19, "")</f>
        <v/>
      </c>
      <c r="AB30" s="224"/>
      <c r="AC30" s="227" t="str">
        <f>NOVA!B77</f>
        <v>4f</v>
      </c>
      <c r="AD30" s="227" t="str">
        <f>NOVA!C77</f>
        <v>Earn Outdoor Ethics or Conservation awards</v>
      </c>
      <c r="AE30" s="227"/>
      <c r="AF30" s="227" t="str">
        <f>IF(NOVA!P77&lt;&gt;"", NOVA!P77, "")</f>
        <v/>
      </c>
      <c r="AG30" s="224"/>
      <c r="AH30" s="227" t="str">
        <f>NOVA!B142</f>
        <v>3b</v>
      </c>
      <c r="AI30" s="227" t="str">
        <f>NOVA!C142</f>
        <v>Design ONE of the following</v>
      </c>
      <c r="AJ30" s="227"/>
      <c r="AK30" s="227" t="str">
        <f>IF(NOVA!P142&lt;&gt;"", NOVA!P142, "")</f>
        <v/>
      </c>
    </row>
    <row r="31" spans="1:37">
      <c r="A31" s="133" t="str">
        <f>Electives!B119</f>
        <v>Paws of Skill</v>
      </c>
      <c r="B31" s="31" t="str">
        <f>IF(Electives!P127&gt;0,Electives!P127," ")</f>
        <v xml:space="preserve"> </v>
      </c>
      <c r="D31" s="374"/>
      <c r="E31" s="31">
        <f>Achievements!$B36</f>
        <v>3</v>
      </c>
      <c r="F31" s="179" t="str">
        <f>Achievements!$C36</f>
        <v>Present a campfire program</v>
      </c>
      <c r="G31" s="32" t="str">
        <f>IF(Achievements!P36&lt;&gt;"","A","")</f>
        <v/>
      </c>
      <c r="I31" s="378"/>
      <c r="J31" s="178" t="str">
        <f>Electives!B38</f>
        <v>3ai</v>
      </c>
      <c r="K31" s="36" t="str">
        <f>Electives!C38</f>
        <v>Draw graph of the number of colors</v>
      </c>
      <c r="L31" s="31" t="str">
        <f>IF(Electives!P38&lt;&gt;"","E","")</f>
        <v/>
      </c>
      <c r="N31" s="366" t="str">
        <f>Electives!E105</f>
        <v>(do 1-3 and one of 4)</v>
      </c>
      <c r="O31" s="178">
        <f>Electives!B106</f>
        <v>1</v>
      </c>
      <c r="P31" s="36" t="str">
        <f>Electives!C106</f>
        <v>Talk about being a hero</v>
      </c>
      <c r="Q31" s="31" t="str">
        <f>IF(Electives!P106&lt;&gt;"","E","")</f>
        <v/>
      </c>
      <c r="R31" s="230"/>
      <c r="S31" s="226">
        <f>'Cub Awards'!B35</f>
        <v>3</v>
      </c>
      <c r="T31" s="364" t="str">
        <f>'Cub Awards'!C35</f>
        <v>Complete Spirit of the Water 1 &amp; 2</v>
      </c>
      <c r="U31" s="364"/>
      <c r="V31" s="226" t="str">
        <f>IF('Cub Awards'!P35&lt;&gt;"", 'Cub Awards'!P35, "")</f>
        <v/>
      </c>
      <c r="W31" s="230"/>
      <c r="X31" s="227" t="str">
        <f>NOVA!B20</f>
        <v>1b</v>
      </c>
      <c r="Y31" s="227" t="str">
        <f>NOVA!C20</f>
        <v>List at least two questions or ideas</v>
      </c>
      <c r="Z31" s="227"/>
      <c r="AA31" s="227" t="str">
        <f>IF(NOVA!P20&lt;&gt;"", NOVA!P20, "")</f>
        <v/>
      </c>
      <c r="AB31" s="230"/>
      <c r="AC31" s="227">
        <f>NOVA!B78</f>
        <v>5</v>
      </c>
      <c r="AD31" s="227" t="str">
        <f>NOVA!C78</f>
        <v>Visit a place to observe wildlife</v>
      </c>
      <c r="AE31" s="227"/>
      <c r="AF31" s="227" t="str">
        <f>IF(NOVA!P78&lt;&gt;"", NOVA!P78, "")</f>
        <v/>
      </c>
      <c r="AG31" s="230"/>
      <c r="AH31" s="227" t="str">
        <f>NOVA!B143</f>
        <v>3b1</v>
      </c>
      <c r="AI31" s="227" t="str">
        <f>NOVA!C143</f>
        <v>A playground fixture using a lever</v>
      </c>
      <c r="AJ31" s="227"/>
      <c r="AK31" s="227" t="str">
        <f>IF(NOVA!P143&lt;&gt;"", NOVA!P143, "")</f>
        <v/>
      </c>
    </row>
    <row r="32" spans="1:37">
      <c r="A32" s="134" t="str">
        <f>Electives!B128</f>
        <v>Spirit of the Water</v>
      </c>
      <c r="B32" s="31" t="str">
        <f>IF(Electives!P134&gt;0,Electives!P134," ")</f>
        <v xml:space="preserve"> </v>
      </c>
      <c r="D32" s="375"/>
      <c r="E32" s="31">
        <f>Achievements!$B37</f>
        <v>4</v>
      </c>
      <c r="F32" s="179" t="str">
        <f>Achievements!$C37</f>
        <v>Perform your campfire program</v>
      </c>
      <c r="G32" s="32" t="str">
        <f>IF(Achievements!P37&lt;&gt;"","A","")</f>
        <v/>
      </c>
      <c r="I32" s="378"/>
      <c r="J32" s="178" t="str">
        <f>Electives!B39</f>
        <v>3aii</v>
      </c>
      <c r="K32" s="36" t="str">
        <f>Electives!C39</f>
        <v>Determine most common color</v>
      </c>
      <c r="L32" s="31" t="str">
        <f>IF(Electives!P39&lt;&gt;"","E","")</f>
        <v/>
      </c>
      <c r="N32" s="371"/>
      <c r="O32" s="178">
        <f>Electives!B107</f>
        <v>2</v>
      </c>
      <c r="P32" s="36" t="str">
        <f>Electives!C107</f>
        <v>Visit an agency where you find heroes</v>
      </c>
      <c r="Q32" s="31" t="str">
        <f>IF(Electives!P107&lt;&gt;"","E","")</f>
        <v/>
      </c>
      <c r="R32" s="230"/>
      <c r="S32" s="226">
        <f>'Cub Awards'!B36</f>
        <v>4</v>
      </c>
      <c r="T32" s="364" t="str">
        <f>'Cub Awards'!C36</f>
        <v>Participate in conservation project</v>
      </c>
      <c r="U32" s="364"/>
      <c r="V32" s="226" t="str">
        <f>IF('Cub Awards'!P36&lt;&gt;"", 'Cub Awards'!P36, "")</f>
        <v/>
      </c>
      <c r="W32" s="230"/>
      <c r="X32" s="227" t="str">
        <f>NOVA!B21</f>
        <v>1c</v>
      </c>
      <c r="Y32" s="227" t="str">
        <f>NOVA!C21</f>
        <v>Discuss two with your counselor</v>
      </c>
      <c r="Z32" s="227"/>
      <c r="AA32" s="227" t="str">
        <f>IF(NOVA!P21&lt;&gt;"", NOVA!P21, "")</f>
        <v/>
      </c>
      <c r="AB32" s="230"/>
      <c r="AC32" s="227" t="str">
        <f>NOVA!B79</f>
        <v>5a1</v>
      </c>
      <c r="AD32" s="227" t="str">
        <f>NOVA!C79</f>
        <v>Talk about different species living there</v>
      </c>
      <c r="AE32" s="227"/>
      <c r="AF32" s="227" t="str">
        <f>IF(NOVA!P79&lt;&gt;"", NOVA!P79, "")</f>
        <v/>
      </c>
      <c r="AG32" s="230"/>
      <c r="AH32" s="227" t="str">
        <f>NOVA!B144</f>
        <v>3b2</v>
      </c>
      <c r="AI32" s="227" t="str">
        <f>NOVA!C144</f>
        <v>A game / sport using a lever</v>
      </c>
      <c r="AJ32" s="227"/>
      <c r="AK32" s="227" t="str">
        <f>IF(NOVA!P144&lt;&gt;"", NOVA!P144, "")</f>
        <v/>
      </c>
    </row>
    <row r="33" spans="1:37" ht="13.2" customHeight="1">
      <c r="D33" s="28" t="str">
        <f>Achievements!$B39</f>
        <v>Paws on the Path</v>
      </c>
      <c r="E33" s="28"/>
      <c r="F33" s="28"/>
      <c r="G33" s="28"/>
      <c r="I33" s="378"/>
      <c r="J33" s="178" t="str">
        <f>Electives!B40</f>
        <v>3aiii</v>
      </c>
      <c r="K33" s="36" t="str">
        <f>Electives!C40</f>
        <v>Compare your results</v>
      </c>
      <c r="L33" s="31" t="str">
        <f>IF(Electives!P40&lt;&gt;"","E","")</f>
        <v/>
      </c>
      <c r="N33" s="371"/>
      <c r="O33" s="178">
        <f>Electives!B108</f>
        <v>3</v>
      </c>
      <c r="P33" s="36" t="str">
        <f>Electives!C108</f>
        <v>Interview a hero</v>
      </c>
      <c r="Q33" s="31" t="str">
        <f>IF(Electives!P108&lt;&gt;"","E","")</f>
        <v/>
      </c>
      <c r="R33" s="230"/>
      <c r="W33" s="230"/>
      <c r="X33" s="227">
        <f>NOVA!B22</f>
        <v>2</v>
      </c>
      <c r="Y33" s="227" t="str">
        <f>NOVA!C22</f>
        <v>Complete an elective listed in comment</v>
      </c>
      <c r="Z33" s="227"/>
      <c r="AA33" s="227" t="str">
        <f>IF(NOVA!P22&lt;&gt;"", NOVA!P22, "")</f>
        <v/>
      </c>
      <c r="AB33" s="230"/>
      <c r="AC33" s="227" t="str">
        <f>NOVA!B80</f>
        <v>5a2</v>
      </c>
      <c r="AD33" s="227" t="str">
        <f>NOVA!C80</f>
        <v>Ask expert about what they studied</v>
      </c>
      <c r="AE33" s="227"/>
      <c r="AF33" s="227" t="str">
        <f>IF(NOVA!P80&lt;&gt;"", NOVA!P80, "")</f>
        <v/>
      </c>
      <c r="AG33" s="230"/>
      <c r="AH33" s="227" t="str">
        <f>NOVA!B145</f>
        <v>3b3</v>
      </c>
      <c r="AI33" s="227" t="str">
        <f>NOVA!C145</f>
        <v>An invention using a lever</v>
      </c>
      <c r="AJ33" s="227"/>
      <c r="AK33" s="227" t="str">
        <f>IF(NOVA!P145&lt;&gt;"", NOVA!P145, "")</f>
        <v/>
      </c>
    </row>
    <row r="34" spans="1:37" ht="12.75" customHeight="1">
      <c r="D34" s="373" t="str">
        <f>Achievements!E39</f>
        <v>(do 1-5)</v>
      </c>
      <c r="E34" s="31">
        <f>Achievements!$B40</f>
        <v>1</v>
      </c>
      <c r="F34" s="179" t="str">
        <f>Achievements!$C40</f>
        <v>Prepare for a hike</v>
      </c>
      <c r="G34" s="31" t="str">
        <f>IF(Achievements!P40&lt;&gt;"","A","")</f>
        <v/>
      </c>
      <c r="I34" s="378"/>
      <c r="J34" s="178" t="str">
        <f>Electives!B41</f>
        <v>3aiv</v>
      </c>
      <c r="K34" s="36" t="str">
        <f>Electives!C41</f>
        <v>Predict the colors in a different package</v>
      </c>
      <c r="L34" s="31" t="str">
        <f>IF(Electives!P41&lt;&gt;"","E","")</f>
        <v/>
      </c>
      <c r="N34" s="371"/>
      <c r="O34" s="178" t="str">
        <f>Electives!B109</f>
        <v>4a</v>
      </c>
      <c r="P34" s="36" t="str">
        <f>Electives!C109</f>
        <v>Honor a serviceperson with a care package</v>
      </c>
      <c r="Q34" s="31" t="str">
        <f>IF(Electives!P109&lt;&gt;"","E","")</f>
        <v/>
      </c>
      <c r="R34" s="224"/>
      <c r="W34" s="224"/>
      <c r="X34" s="227">
        <f>NOVA!B23</f>
        <v>3</v>
      </c>
      <c r="Y34" s="227" t="str">
        <f>NOVA!C23</f>
        <v>Investigate All of A, B, C, OR D</v>
      </c>
      <c r="Z34" s="227"/>
      <c r="AA34" s="227" t="str">
        <f>IF(NOVA!P23&lt;&gt;"", NOVA!P23, "")</f>
        <v/>
      </c>
      <c r="AB34" s="224"/>
      <c r="AC34" s="227" t="str">
        <f>NOVA!B81</f>
        <v>5b</v>
      </c>
      <c r="AD34" s="227" t="str">
        <f>NOVA!C81</f>
        <v>Discuss with counselor your visit</v>
      </c>
      <c r="AE34" s="227"/>
      <c r="AF34" s="227" t="str">
        <f>IF(NOVA!P81&lt;&gt;"", NOVA!P81, "")</f>
        <v/>
      </c>
      <c r="AG34" s="224"/>
      <c r="AH34" s="227" t="str">
        <f>NOVA!B146</f>
        <v>3c</v>
      </c>
      <c r="AI34" s="227" t="str">
        <f>NOVA!C146</f>
        <v>Discuss findings with counselor</v>
      </c>
      <c r="AJ34" s="227"/>
      <c r="AK34" s="227" t="str">
        <f>IF(NOVA!P146&lt;&gt;"", NOVA!P146, "")</f>
        <v/>
      </c>
    </row>
    <row r="35" spans="1:37" ht="13.2" customHeight="1">
      <c r="A35" s="105" t="s">
        <v>103</v>
      </c>
      <c r="B35" s="106"/>
      <c r="D35" s="374"/>
      <c r="E35" s="31">
        <f>Achievements!$B41</f>
        <v>2</v>
      </c>
      <c r="F35" s="179" t="str">
        <f>Achievements!$C41</f>
        <v>Tell what the buddy system is</v>
      </c>
      <c r="G35" s="31" t="str">
        <f>IF(Achievements!P41&lt;&gt;"","A","")</f>
        <v/>
      </c>
      <c r="I35" s="378"/>
      <c r="J35" s="178" t="str">
        <f>Electives!B42</f>
        <v>3av</v>
      </c>
      <c r="K35" s="36" t="str">
        <f>Electives!C42</f>
        <v>Decide if your prediction was close</v>
      </c>
      <c r="L35" s="31" t="str">
        <f>IF(Electives!P42&lt;&gt;"","E","")</f>
        <v/>
      </c>
      <c r="N35" s="371"/>
      <c r="O35" s="178" t="str">
        <f>Electives!B110</f>
        <v>4b</v>
      </c>
      <c r="P35" s="36" t="str">
        <f>Electives!C110</f>
        <v>Find out about service animals</v>
      </c>
      <c r="Q35" s="31" t="str">
        <f>IF(Electives!P110&lt;&gt;"","E","")</f>
        <v/>
      </c>
      <c r="R35" s="224"/>
      <c r="W35" s="224"/>
      <c r="X35" s="227" t="str">
        <f>NOVA!B24</f>
        <v>3a1</v>
      </c>
      <c r="Y35" s="227" t="str">
        <f>NOVA!C24</f>
        <v>How are volcanoes are formed</v>
      </c>
      <c r="Z35" s="227"/>
      <c r="AA35" s="227" t="str">
        <f>IF(NOVA!P24&lt;&gt;"", NOVA!P24, "")</f>
        <v/>
      </c>
      <c r="AB35" s="224"/>
      <c r="AC35" s="227" t="str">
        <f>NOVA!B82</f>
        <v>6a</v>
      </c>
      <c r="AD35" s="227" t="str">
        <f>NOVA!C82</f>
        <v>Discuss why wildlife is important</v>
      </c>
      <c r="AE35" s="227"/>
      <c r="AF35" s="227" t="str">
        <f>IF(NOVA!P82&lt;&gt;"", NOVA!P82, "")</f>
        <v/>
      </c>
      <c r="AG35" s="224"/>
      <c r="AH35" s="227" t="str">
        <f>NOVA!B147</f>
        <v>4a</v>
      </c>
      <c r="AI35" s="227" t="str">
        <f>NOVA!C147</f>
        <v>Visit a place that uses levers</v>
      </c>
      <c r="AJ35" s="227"/>
      <c r="AK35" s="227" t="str">
        <f>IF(NOVA!P147&lt;&gt;"", NOVA!P147, "")</f>
        <v/>
      </c>
    </row>
    <row r="36" spans="1:37" ht="12.75" customHeight="1">
      <c r="A36" s="107" t="s">
        <v>104</v>
      </c>
      <c r="B36" s="23"/>
      <c r="D36" s="374"/>
      <c r="E36" s="31">
        <f>Achievements!$B42</f>
        <v>3</v>
      </c>
      <c r="F36" s="179" t="str">
        <f>Achievements!$C42</f>
        <v>Chose appropriate clothing for a hike</v>
      </c>
      <c r="G36" s="31" t="str">
        <f>IF(Achievements!P42&lt;&gt;"","A","")</f>
        <v/>
      </c>
      <c r="I36" s="378"/>
      <c r="J36" s="178" t="str">
        <f>Electives!B43</f>
        <v>3b</v>
      </c>
      <c r="K36" s="36" t="str">
        <f>Electives!C43</f>
        <v>Measure peoples height and count steps</v>
      </c>
      <c r="L36" s="31" t="str">
        <f>IF(Electives!P43&lt;&gt;"","E","")</f>
        <v/>
      </c>
      <c r="N36" s="372"/>
      <c r="O36" s="178" t="str">
        <f>Electives!B111</f>
        <v>4c</v>
      </c>
      <c r="P36" s="36" t="str">
        <f>Electives!C111</f>
        <v>Participate in an event that celebrates heroes</v>
      </c>
      <c r="Q36" s="31" t="str">
        <f>IF(Electives!P111&lt;&gt;"","E","")</f>
        <v/>
      </c>
      <c r="R36" s="230"/>
      <c r="S36" s="365" t="s">
        <v>669</v>
      </c>
      <c r="T36" s="365"/>
      <c r="U36" s="365"/>
      <c r="V36" s="365"/>
      <c r="W36" s="230"/>
      <c r="X36" s="227" t="str">
        <f>NOVA!B25</f>
        <v>3a2</v>
      </c>
      <c r="Y36" s="227" t="str">
        <f>NOVA!C25</f>
        <v>Difference between lava and magma</v>
      </c>
      <c r="Z36" s="227"/>
      <c r="AA36" s="227" t="str">
        <f>IF(NOVA!P25&lt;&gt;"", NOVA!P25, "")</f>
        <v/>
      </c>
      <c r="AB36" s="230"/>
      <c r="AC36" s="227" t="str">
        <f>NOVA!B83</f>
        <v>6b</v>
      </c>
      <c r="AD36" s="227" t="str">
        <f>NOVA!C83</f>
        <v>Discuss why biodiversity is important</v>
      </c>
      <c r="AE36" s="227"/>
      <c r="AF36" s="227" t="str">
        <f>IF(NOVA!P83&lt;&gt;"", NOVA!P83, "")</f>
        <v/>
      </c>
      <c r="AG36" s="230"/>
      <c r="AH36" s="227" t="str">
        <f>NOVA!B148</f>
        <v>4b</v>
      </c>
      <c r="AI36" s="227" t="str">
        <f>NOVA!C148</f>
        <v>Discuss the equipment using levers</v>
      </c>
      <c r="AJ36" s="227"/>
      <c r="AK36" s="227" t="str">
        <f>IF(NOVA!P148&lt;&gt;"", NOVA!P148, "")</f>
        <v/>
      </c>
    </row>
    <row r="37" spans="1:37" ht="12.75" customHeight="1">
      <c r="A37" s="107" t="s">
        <v>114</v>
      </c>
      <c r="B37" s="23"/>
      <c r="D37" s="374"/>
      <c r="E37" s="31">
        <f>Achievements!$B43</f>
        <v>4</v>
      </c>
      <c r="F37" s="179" t="str">
        <f>Achievements!$C43</f>
        <v>Discuss how you show respect for wildlife</v>
      </c>
      <c r="G37" s="31" t="str">
        <f>IF(Achievements!P43&lt;&gt;"","A","")</f>
        <v/>
      </c>
      <c r="I37" s="378"/>
      <c r="J37" s="178" t="str">
        <f>Electives!B44</f>
        <v>3c</v>
      </c>
      <c r="K37" s="36" t="str">
        <f>Electives!C44</f>
        <v>Graph number of shots to make 5 baskets</v>
      </c>
      <c r="L37" s="31" t="str">
        <f>IF(Electives!P44&lt;&gt;"","E","")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IF(NOVA!P26&lt;&gt;"", NOVA!P26, "")</f>
        <v/>
      </c>
      <c r="AB37" s="230"/>
      <c r="AC37" s="227" t="str">
        <f>NOVA!B84</f>
        <v>6c</v>
      </c>
      <c r="AD37" s="227" t="str">
        <f>NOVA!C84</f>
        <v>Discuss problems with invasive species</v>
      </c>
      <c r="AE37" s="227"/>
      <c r="AF37" s="227" t="str">
        <f>IF(NOVA!P84&lt;&gt;"", NOVA!P84, "")</f>
        <v/>
      </c>
      <c r="AG37" s="230"/>
      <c r="AH37" s="227">
        <f>NOVA!B149</f>
        <v>5</v>
      </c>
      <c r="AI37" s="227" t="str">
        <f>NOVA!C149</f>
        <v>Discuss how simple machines affect life</v>
      </c>
      <c r="AJ37" s="227"/>
      <c r="AK37" s="227" t="str">
        <f>IF(NOVA!P149&lt;&gt;"", NOVA!P149, "")</f>
        <v/>
      </c>
    </row>
    <row r="38" spans="1:37">
      <c r="A38" s="107" t="s">
        <v>105</v>
      </c>
      <c r="B38" s="23"/>
      <c r="D38" s="374"/>
      <c r="E38" s="31">
        <f>Achievements!$B44</f>
        <v>5</v>
      </c>
      <c r="F38" s="179" t="str">
        <f>Achievements!$C44</f>
        <v>Go on a 1 mile hike</v>
      </c>
      <c r="G38" s="31" t="str">
        <f>IF(Achievements!P44&lt;&gt;"","A","")</f>
        <v/>
      </c>
      <c r="I38" s="378"/>
      <c r="J38" s="178" t="str">
        <f>Electives!B46</f>
        <v>4a</v>
      </c>
      <c r="K38" s="36" t="str">
        <f>Electives!C46</f>
        <v>Use a secret code</v>
      </c>
      <c r="L38" s="31" t="str">
        <f>IF(Electives!P46&lt;&gt;"","E","")</f>
        <v/>
      </c>
      <c r="N38" s="366" t="str">
        <f>Electives!E113</f>
        <v>(do all)</v>
      </c>
      <c r="O38" s="178" t="str">
        <f>Electives!B114</f>
        <v>1a</v>
      </c>
      <c r="P38" s="36" t="str">
        <f>Electives!C114</f>
        <v>Fly three kinds of paper airplanes</v>
      </c>
      <c r="Q38" s="31" t="str">
        <f>IF(Electives!P114&lt;&gt;"","E","")</f>
        <v/>
      </c>
      <c r="R38" s="230"/>
      <c r="S38" s="22"/>
      <c r="T38" s="239" t="str">
        <f>'Shooting Sports'!C5</f>
        <v>BB Gun: Level 1</v>
      </c>
      <c r="U38" s="22"/>
      <c r="V38" s="22"/>
      <c r="W38" s="230"/>
      <c r="X38" s="227" t="str">
        <f>NOVA!B27</f>
        <v>3a4</v>
      </c>
      <c r="Y38" s="227" t="str">
        <f>NOVA!C27</f>
        <v>Build or draw a volcano model</v>
      </c>
      <c r="Z38" s="227"/>
      <c r="AA38" s="227" t="str">
        <f>IF(NOVA!P27&lt;&gt;"", NOVA!P27,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IF(Achievements!P45&lt;&gt;"","A","")</f>
        <v/>
      </c>
      <c r="I39" s="378"/>
      <c r="J39" s="178" t="str">
        <f>Electives!B47</f>
        <v>4b</v>
      </c>
      <c r="K39" s="36" t="str">
        <f>Electives!C47</f>
        <v>Use the pig pen code</v>
      </c>
      <c r="L39" s="31" t="str">
        <f>IF(Electives!P47&lt;&gt;"","E","")</f>
        <v/>
      </c>
      <c r="N39" s="367"/>
      <c r="O39" s="178" t="str">
        <f>Electives!B115</f>
        <v>1b</v>
      </c>
      <c r="P39" s="36" t="str">
        <f>Electives!C115</f>
        <v>Make a paper airplane catapult</v>
      </c>
      <c r="Q39" s="31" t="str">
        <f>IF(Electives!P115&lt;&gt;"","E","")</f>
        <v/>
      </c>
      <c r="R39" s="230"/>
      <c r="S39" s="160">
        <f>'Shooting Sports'!B6</f>
        <v>1</v>
      </c>
      <c r="T39" s="160" t="str">
        <f>'Shooting Sports'!C6</f>
        <v>Explain what to do if you find gun</v>
      </c>
      <c r="U39" s="160"/>
      <c r="V39" s="160" t="str">
        <f>IF('Shooting Sports'!P6&lt;&gt;"", 'Shooting Sports'!P6, "")</f>
        <v/>
      </c>
      <c r="W39" s="230"/>
      <c r="X39" s="227" t="str">
        <f>NOVA!B28</f>
        <v>3a5</v>
      </c>
      <c r="Y39" s="227" t="str">
        <f>NOVA!C28</f>
        <v>Share model and what you learned</v>
      </c>
      <c r="Z39" s="227"/>
      <c r="AA39" s="227" t="str">
        <f>IF(NOVA!P28&lt;&gt;"", NOVA!P28, "")</f>
        <v/>
      </c>
      <c r="AB39" s="230"/>
      <c r="AC39" s="227" t="str">
        <f>NOVA!B87</f>
        <v>1a</v>
      </c>
      <c r="AD39" s="227" t="str">
        <f>NOVA!C87</f>
        <v>Read or watch 1 hour of space content</v>
      </c>
      <c r="AE39" s="227"/>
      <c r="AF39" s="227" t="str">
        <f>IF(NOVA!P87&lt;&gt;"", NOVA!P87, "")</f>
        <v/>
      </c>
      <c r="AG39" s="230"/>
      <c r="AH39" s="227" t="str">
        <f>NOVA!B152</f>
        <v>1a</v>
      </c>
      <c r="AI39" s="227" t="str">
        <f>NOVA!C152</f>
        <v>Read or watch 1 hour of Math content</v>
      </c>
      <c r="AJ39" s="227"/>
      <c r="AK39" s="227" t="str">
        <f>IF(NOVA!P152&lt;&gt;"", NOVA!P152, "")</f>
        <v/>
      </c>
    </row>
    <row r="40" spans="1:37" ht="13.2" customHeight="1">
      <c r="A40" s="26"/>
      <c r="B40" s="26"/>
      <c r="D40" s="375"/>
      <c r="E40" s="31">
        <f>Achievements!$B46</f>
        <v>7</v>
      </c>
      <c r="F40" s="179" t="str">
        <f>Achievements!$C46</f>
        <v>Draw a map of your area</v>
      </c>
      <c r="G40" s="31" t="str">
        <f>IF(Achievements!P46&lt;&gt;"","A","")</f>
        <v/>
      </c>
      <c r="I40" s="378"/>
      <c r="J40" s="178" t="str">
        <f>Electives!B48</f>
        <v>4c</v>
      </c>
      <c r="K40" s="36" t="str">
        <f>Electives!C48</f>
        <v>Practice using a block cipher</v>
      </c>
      <c r="L40" s="31" t="str">
        <f>IF(Electives!P48&lt;&gt;"","E","")</f>
        <v/>
      </c>
      <c r="N40" s="367"/>
      <c r="O40" s="178">
        <f>Electives!B116</f>
        <v>2</v>
      </c>
      <c r="P40" s="36" t="str">
        <f>Electives!C116</f>
        <v>Sail two different boats</v>
      </c>
      <c r="Q40" s="31" t="str">
        <f>IF(Electives!P116&lt;&gt;"","E","")</f>
        <v/>
      </c>
      <c r="R40" s="230"/>
      <c r="S40" s="160">
        <f>'Shooting Sports'!B7</f>
        <v>2</v>
      </c>
      <c r="T40" s="160" t="str">
        <f>'Shooting Sports'!C7</f>
        <v>Load, fire, secure gun and safety mech.</v>
      </c>
      <c r="U40" s="160"/>
      <c r="V40" s="160" t="str">
        <f>IF('Shooting Sports'!P7&lt;&gt;"", 'Shooting Sports'!P7, "")</f>
        <v/>
      </c>
      <c r="W40" s="230"/>
      <c r="X40" s="227" t="str">
        <f>NOVA!B29</f>
        <v>3b1</v>
      </c>
      <c r="Y40" s="227" t="str">
        <f>NOVA!C29</f>
        <v>Collect 3 to 5 common minerals</v>
      </c>
      <c r="Z40" s="227"/>
      <c r="AA40" s="227" t="str">
        <f>IF(NOVA!P29&lt;&gt;"", NOVA!P29, "")</f>
        <v/>
      </c>
      <c r="AB40" s="230"/>
      <c r="AC40" s="227" t="str">
        <f>NOVA!B88</f>
        <v>1b</v>
      </c>
      <c r="AD40" s="227" t="str">
        <f>NOVA!C88</f>
        <v>List at least two questions or ideas</v>
      </c>
      <c r="AE40" s="227"/>
      <c r="AF40" s="227" t="str">
        <f>IF(NOVA!P88&lt;&gt;"", NOVA!P88, "")</f>
        <v/>
      </c>
      <c r="AG40" s="230"/>
      <c r="AH40" s="227" t="str">
        <f>NOVA!B153</f>
        <v>1b</v>
      </c>
      <c r="AI40" s="227" t="str">
        <f>NOVA!C153</f>
        <v>List at least two questions or ideas</v>
      </c>
      <c r="AJ40" s="227"/>
      <c r="AK40" s="227" t="str">
        <f>IF(NOVA!P153&lt;&gt;"", NOVA!P153,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IF(Electives!P117&lt;&gt;"","E","")</f>
        <v/>
      </c>
      <c r="R41" s="224"/>
      <c r="S41" s="160">
        <f>'Shooting Sports'!B8</f>
        <v>3</v>
      </c>
      <c r="T41" s="160" t="str">
        <f>'Shooting Sports'!C8</f>
        <v>Demonstrate good shooting techniques</v>
      </c>
      <c r="U41" s="160"/>
      <c r="V41" s="160" t="str">
        <f>IF('Shooting Sports'!P8&lt;&gt;"", 'Shooting Sports'!P8, "")</f>
        <v/>
      </c>
      <c r="W41" s="224"/>
      <c r="X41" s="227" t="str">
        <f>NOVA!B30</f>
        <v>3b2</v>
      </c>
      <c r="Y41" s="227" t="str">
        <f>NOVA!C30</f>
        <v>Types of rock these minerals found in</v>
      </c>
      <c r="Z41" s="227"/>
      <c r="AA41" s="227" t="str">
        <f>IF(NOVA!P30&lt;&gt;"", NOVA!P30, "")</f>
        <v/>
      </c>
      <c r="AB41" s="224"/>
      <c r="AC41" s="227" t="str">
        <f>NOVA!B89</f>
        <v>1c</v>
      </c>
      <c r="AD41" s="227" t="str">
        <f>NOVA!C89</f>
        <v>Discuss two with your counselor</v>
      </c>
      <c r="AE41" s="227"/>
      <c r="AF41" s="227" t="str">
        <f>IF(NOVA!P89&lt;&gt;"", NOVA!P89, "")</f>
        <v/>
      </c>
      <c r="AG41" s="224"/>
      <c r="AH41" s="227" t="str">
        <f>NOVA!B154</f>
        <v>1c</v>
      </c>
      <c r="AI41" s="227" t="str">
        <f>NOVA!C154</f>
        <v>Discuss two with your counselor</v>
      </c>
      <c r="AJ41" s="227"/>
      <c r="AK41" s="227" t="str">
        <f>IF(NOVA!P154&lt;&gt;"", NOVA!P154, "")</f>
        <v/>
      </c>
    </row>
    <row r="42" spans="1:37" ht="12.75" customHeight="1">
      <c r="D42" s="373" t="str">
        <f>Achievements!E48</f>
        <v>(do all)</v>
      </c>
      <c r="E42" s="35">
        <f>Achievements!$B49</f>
        <v>1</v>
      </c>
      <c r="F42" s="179" t="str">
        <f>Achievements!$C49</f>
        <v>Play catch</v>
      </c>
      <c r="G42" s="31" t="str">
        <f>IF(Achievements!P49&lt;&gt;"","A","")</f>
        <v/>
      </c>
      <c r="I42" s="366" t="str">
        <f>Electives!E50</f>
        <v>(do 1, 2, one of 3, one of 4)</v>
      </c>
      <c r="J42" s="178">
        <f>Electives!B51</f>
        <v>1</v>
      </c>
      <c r="K42" s="36" t="str">
        <f>Electives!C51</f>
        <v>Collect 10 items</v>
      </c>
      <c r="L42" s="31" t="str">
        <f>IF(Electives!P51&lt;&gt;"","E","")</f>
        <v/>
      </c>
      <c r="O42" s="174" t="str">
        <f>Electives!B119</f>
        <v>Paws of Skill</v>
      </c>
      <c r="P42" s="29"/>
      <c r="R42" s="104"/>
      <c r="S42" s="160">
        <f>'Shooting Sports'!B9</f>
        <v>4</v>
      </c>
      <c r="T42" s="160" t="str">
        <f>'Shooting Sports'!C9</f>
        <v>Show how to put away and store gun</v>
      </c>
      <c r="U42" s="160"/>
      <c r="V42" s="160" t="str">
        <f>IF('Shooting Sports'!P9&lt;&gt;"", 'Shooting Sports'!P9, "")</f>
        <v/>
      </c>
      <c r="W42" s="104"/>
      <c r="X42" s="227" t="str">
        <f>NOVA!B31</f>
        <v>3b3</v>
      </c>
      <c r="Y42" s="227" t="str">
        <f>NOVA!C31</f>
        <v>Explain difference of rock types</v>
      </c>
      <c r="Z42" s="227"/>
      <c r="AA42" s="227" t="str">
        <f>IF(NOVA!P31&lt;&gt;"", NOVA!P31, "")</f>
        <v/>
      </c>
      <c r="AB42" s="104"/>
      <c r="AC42" s="227">
        <f>NOVA!B90</f>
        <v>2</v>
      </c>
      <c r="AD42" s="227" t="str">
        <f>NOVA!C90</f>
        <v>Complete an elective listed in comment</v>
      </c>
      <c r="AE42" s="227"/>
      <c r="AF42" s="227" t="str">
        <f>IF(NOVA!P90&lt;&gt;"", NOVA!P90, "")</f>
        <v/>
      </c>
      <c r="AG42" s="104"/>
      <c r="AH42" s="227">
        <f>NOVA!B155</f>
        <v>2</v>
      </c>
      <c r="AI42" s="227" t="str">
        <f>NOVA!C155</f>
        <v>Complete the Code of the Wolf adventure</v>
      </c>
      <c r="AJ42" s="227"/>
      <c r="AK42" s="227" t="str">
        <f>IF(NOVA!P155&lt;&gt;"", NOVA!P155, "")</f>
        <v/>
      </c>
    </row>
    <row r="43" spans="1:37" ht="12.75" customHeight="1">
      <c r="D43" s="374"/>
      <c r="E43" s="35">
        <f>Achievements!$B50</f>
        <v>2</v>
      </c>
      <c r="F43" s="179" t="str">
        <f>Achievements!$C50</f>
        <v>Practice your balance</v>
      </c>
      <c r="G43" s="31" t="str">
        <f>IF(Achievements!P50&lt;&gt;"","A","")</f>
        <v/>
      </c>
      <c r="I43" s="371"/>
      <c r="J43" s="178">
        <f>Electives!B52</f>
        <v>2</v>
      </c>
      <c r="K43" s="36" t="str">
        <f>Electives!C52</f>
        <v>Share your collection</v>
      </c>
      <c r="L43" s="31" t="str">
        <f>IF(Electives!P52&lt;&gt;"","E","")</f>
        <v/>
      </c>
      <c r="N43" s="366" t="str">
        <f>Electives!E119</f>
        <v>(do 1-4)</v>
      </c>
      <c r="O43" s="178">
        <f>Electives!B120</f>
        <v>1</v>
      </c>
      <c r="P43" s="36" t="str">
        <f>Electives!C120</f>
        <v>Learn about being physically fit</v>
      </c>
      <c r="Q43" s="31" t="str">
        <f>IF(Electives!P120&lt;&gt;"","E","")</f>
        <v/>
      </c>
      <c r="R43" s="228"/>
      <c r="S43" s="3"/>
      <c r="T43" s="239" t="str">
        <f>'Shooting Sports'!C11</f>
        <v>BB Gun: Level 2</v>
      </c>
      <c r="U43" s="3"/>
      <c r="V43" s="3"/>
      <c r="W43" s="228"/>
      <c r="X43" s="227" t="str">
        <f>NOVA!B32</f>
        <v>3b4</v>
      </c>
      <c r="Y43" s="227" t="str">
        <f>NOVA!C32</f>
        <v>Share collection and what you learned</v>
      </c>
      <c r="Z43" s="227"/>
      <c r="AA43" s="227" t="str">
        <f>IF(NOVA!P32&lt;&gt;"", NOVA!P32, "")</f>
        <v/>
      </c>
      <c r="AB43" s="228"/>
      <c r="AC43" s="227">
        <f>NOVA!B91</f>
        <v>3</v>
      </c>
      <c r="AD43" s="227" t="str">
        <f>NOVA!C91</f>
        <v>Do TWO from A-F</v>
      </c>
      <c r="AE43" s="227"/>
      <c r="AF43" s="227" t="str">
        <f>IF(NOVA!P91&lt;&gt;"", NOVA!P91, "")</f>
        <v/>
      </c>
      <c r="AG43" s="228"/>
      <c r="AH43" s="227">
        <f>NOVA!B156</f>
        <v>3</v>
      </c>
      <c r="AI43" s="227" t="str">
        <f>NOVA!C156</f>
        <v>Do TWO of A, B or C</v>
      </c>
      <c r="AJ43" s="227"/>
      <c r="AK43" s="227" t="str">
        <f>IF(NOVA!P156&lt;&gt;"", NOVA!P156, "")</f>
        <v/>
      </c>
    </row>
    <row r="44" spans="1:37" ht="13.2" customHeight="1">
      <c r="D44" s="374"/>
      <c r="E44" s="35">
        <f>Achievements!$B51</f>
        <v>3</v>
      </c>
      <c r="F44" s="179" t="str">
        <f>Achievements!$C51</f>
        <v>Practice your flexibility</v>
      </c>
      <c r="G44" s="31" t="str">
        <f>IF(Achievements!P51&lt;&gt;"","A","")</f>
        <v/>
      </c>
      <c r="I44" s="371"/>
      <c r="J44" s="178" t="str">
        <f>Electives!B53</f>
        <v>3a</v>
      </c>
      <c r="K44" s="36" t="str">
        <f>Electives!C53</f>
        <v>Visit a museum displaying collections</v>
      </c>
      <c r="L44" s="31" t="str">
        <f>IF(Electives!P53&lt;&gt;"","E","")</f>
        <v/>
      </c>
      <c r="N44" s="367"/>
      <c r="O44" s="178">
        <f>Electives!B121</f>
        <v>2</v>
      </c>
      <c r="P44" s="36" t="str">
        <f>Electives!C121</f>
        <v>Talk about properly warming up</v>
      </c>
      <c r="Q44" s="31" t="str">
        <f>IF(Electives!P121&lt;&gt;"","E","")</f>
        <v/>
      </c>
      <c r="R44" s="228"/>
      <c r="S44" s="160">
        <f>'Shooting Sports'!B12</f>
        <v>1</v>
      </c>
      <c r="T44" s="160" t="str">
        <f>'Shooting Sports'!C12</f>
        <v>Earn the Level 1 Emblem for BB Gun</v>
      </c>
      <c r="U44" s="160"/>
      <c r="V44" s="160" t="str">
        <f>IF('Shooting Sports'!P12&lt;&gt;"", 'Shooting Sports'!P12, "")</f>
        <v/>
      </c>
      <c r="W44" s="228"/>
      <c r="X44" s="227" t="str">
        <f>NOVA!B33</f>
        <v>3c1</v>
      </c>
      <c r="Y44" s="227" t="str">
        <f>NOVA!C33</f>
        <v>Use 4 ways to monitor / predict weather</v>
      </c>
      <c r="Z44" s="227"/>
      <c r="AA44" s="227" t="str">
        <f>IF(NOVA!P33&lt;&gt;"", NOVA!P33, "")</f>
        <v/>
      </c>
      <c r="AB44" s="228"/>
      <c r="AC44" s="227" t="str">
        <f>NOVA!B92</f>
        <v>3a1</v>
      </c>
      <c r="AD44" s="227" t="str">
        <f>NOVA!C92</f>
        <v>Watch the stars</v>
      </c>
      <c r="AE44" s="227"/>
      <c r="AF44" s="227" t="str">
        <f>IF(NOVA!P92&lt;&gt;"", NOVA!P92, "")</f>
        <v/>
      </c>
      <c r="AG44" s="228"/>
      <c r="AH44" s="227" t="str">
        <f>NOVA!B157</f>
        <v>3a</v>
      </c>
      <c r="AI44" s="227" t="str">
        <f>NOVA!C157</f>
        <v>Choose 2 and calculate your weight there</v>
      </c>
      <c r="AJ44" s="227"/>
      <c r="AK44" s="227" t="str">
        <f>IF(NOVA!P157&lt;&gt;"", NOVA!P157, "")</f>
        <v/>
      </c>
    </row>
    <row r="45" spans="1:37">
      <c r="D45" s="374"/>
      <c r="E45" s="35">
        <f>Achievements!$B52</f>
        <v>4</v>
      </c>
      <c r="F45" s="179" t="str">
        <f>Achievements!$C52</f>
        <v>Play a sport with your den or family</v>
      </c>
      <c r="G45" s="31" t="str">
        <f>IF(Achievements!P52&lt;&gt;"","A","")</f>
        <v/>
      </c>
      <c r="I45" s="371"/>
      <c r="J45" s="178" t="str">
        <f>Electives!B54</f>
        <v>3b</v>
      </c>
      <c r="K45" s="36" t="str">
        <f>Electives!C54</f>
        <v>Watch a show about collecing</v>
      </c>
      <c r="L45" s="31" t="str">
        <f>IF(Electives!P54&lt;&gt;"","E","")</f>
        <v/>
      </c>
      <c r="N45" s="367"/>
      <c r="O45" s="178">
        <f>Electives!B122</f>
        <v>3</v>
      </c>
      <c r="P45" s="36" t="str">
        <f>Electives!C122</f>
        <v>Practice two physical fitness skills</v>
      </c>
      <c r="Q45" s="31" t="str">
        <f>IF(Electives!P122&lt;&gt;"","E","")</f>
        <v/>
      </c>
      <c r="R45" s="228"/>
      <c r="S45" s="160" t="str">
        <f>'Shooting Sports'!B13</f>
        <v>S1</v>
      </c>
      <c r="T45" s="160" t="str">
        <f>'Shooting Sports'!C13</f>
        <v>Demonstrate one shooting position</v>
      </c>
      <c r="U45" s="160"/>
      <c r="V45" s="160" t="str">
        <f>IF('Shooting Sports'!P13&lt;&gt;"", 'Shooting Sports'!P13, "")</f>
        <v/>
      </c>
      <c r="W45" s="228"/>
      <c r="X45" s="227" t="str">
        <f>NOVA!B34</f>
        <v>3c2</v>
      </c>
      <c r="Y45" s="227" t="str">
        <f>NOVA!C34</f>
        <v>Analyze predictions for a week</v>
      </c>
      <c r="Z45" s="227"/>
      <c r="AA45" s="227" t="str">
        <f>IF(NOVA!P34&lt;&gt;"", NOVA!P34, "")</f>
        <v/>
      </c>
      <c r="AB45" s="228"/>
      <c r="AC45" s="227" t="str">
        <f>NOVA!B93</f>
        <v>3a2</v>
      </c>
      <c r="AD45" s="227" t="str">
        <f>NOVA!C93</f>
        <v>Find and draw 5 constellations</v>
      </c>
      <c r="AE45" s="227"/>
      <c r="AF45" s="227" t="str">
        <f>IF(NOVA!P93&lt;&gt;"", NOVA!P93, "")</f>
        <v/>
      </c>
      <c r="AG45" s="228"/>
      <c r="AH45" s="227" t="str">
        <f>NOVA!B158</f>
        <v>3a1</v>
      </c>
      <c r="AI45" s="227" t="str">
        <f>NOVA!C158</f>
        <v>On the sun or moon</v>
      </c>
      <c r="AJ45" s="227"/>
      <c r="AK45" s="227" t="str">
        <f>IF(NOVA!P158&lt;&gt;"", NOVA!P158, "")</f>
        <v/>
      </c>
    </row>
    <row r="46" spans="1:37">
      <c r="D46" s="374"/>
      <c r="E46" s="35">
        <f>Achievements!$B53</f>
        <v>5</v>
      </c>
      <c r="F46" s="179" t="str">
        <f>Achievements!$C53</f>
        <v>Do two animal walks</v>
      </c>
      <c r="G46" s="31" t="str">
        <f>IF(Achievements!P53&lt;&gt;"","A","")</f>
        <v/>
      </c>
      <c r="I46" s="371"/>
      <c r="J46" s="178" t="str">
        <f>Electives!B55</f>
        <v>4a</v>
      </c>
      <c r="K46" s="36" t="str">
        <f>Electives!C55</f>
        <v>Collect 10 autographs</v>
      </c>
      <c r="L46" s="31" t="str">
        <f>IF(Electives!P55&lt;&gt;"","E","")</f>
        <v/>
      </c>
      <c r="N46" s="367"/>
      <c r="O46" s="178">
        <f>Electives!B123</f>
        <v>4</v>
      </c>
      <c r="P46" s="36" t="str">
        <f>Electives!C123</f>
        <v>Play a team sport for 30 min</v>
      </c>
      <c r="Q46" s="31" t="str">
        <f>IF(Electives!P123&lt;&gt;"","E","")</f>
        <v/>
      </c>
      <c r="R46" s="228"/>
      <c r="S46" s="160" t="str">
        <f>'Shooting Sports'!B14</f>
        <v>S2</v>
      </c>
      <c r="T46" s="160" t="str">
        <f>'Shooting Sports'!C14</f>
        <v>Fire 5 BBs in 3 volleys at the Cub target</v>
      </c>
      <c r="U46" s="160"/>
      <c r="V46" s="160" t="str">
        <f>IF('Shooting Sports'!P14&lt;&gt;"", 'Shooting Sports'!P14, "")</f>
        <v/>
      </c>
      <c r="W46" s="228"/>
      <c r="X46" s="227" t="str">
        <f>NOVA!B35</f>
        <v>3c3</v>
      </c>
      <c r="Y46" s="227" t="str">
        <f>NOVA!C35</f>
        <v>Discuss work with counselor</v>
      </c>
      <c r="Z46" s="227"/>
      <c r="AA46" s="227" t="str">
        <f>IF(NOVA!P35&lt;&gt;"", NOVA!P35, "")</f>
        <v/>
      </c>
      <c r="AB46" s="228"/>
      <c r="AC46" s="227" t="str">
        <f>NOVA!B94</f>
        <v>3a3</v>
      </c>
      <c r="AD46" s="227" t="str">
        <f>NOVA!C94</f>
        <v>Discuss with counselor</v>
      </c>
      <c r="AE46" s="227"/>
      <c r="AF46" s="227" t="str">
        <f>IF(NOVA!P94&lt;&gt;"", NOVA!P94, "")</f>
        <v/>
      </c>
      <c r="AG46" s="228"/>
      <c r="AH46" s="227" t="str">
        <f>NOVA!B159</f>
        <v>3a2</v>
      </c>
      <c r="AI46" s="227" t="str">
        <f>NOVA!C159</f>
        <v>On Jupiter or Pluto</v>
      </c>
      <c r="AJ46" s="227"/>
      <c r="AK46" s="227" t="str">
        <f>IF(NOVA!P159&lt;&gt;"", NOVA!P159, "")</f>
        <v/>
      </c>
    </row>
    <row r="47" spans="1:37" ht="13.2" customHeight="1">
      <c r="D47" s="375"/>
      <c r="E47" s="31">
        <f>Achievements!$B54</f>
        <v>6</v>
      </c>
      <c r="F47" s="179" t="str">
        <f>Achievements!$C54</f>
        <v>Demonstrate healthy eating</v>
      </c>
      <c r="G47" s="31" t="str">
        <f>IF(Achievements!P54&lt;&gt;"","A","")</f>
        <v/>
      </c>
      <c r="I47" s="372"/>
      <c r="J47" s="178" t="str">
        <f>Electives!B56</f>
        <v>4b</v>
      </c>
      <c r="K47" s="36" t="str">
        <f>Electives!C56</f>
        <v>Write a famous person for an autograph</v>
      </c>
      <c r="L47" s="31" t="str">
        <f>IF(Electives!P56&lt;&gt;"","E","")</f>
        <v/>
      </c>
      <c r="N47" s="367"/>
      <c r="O47" s="178">
        <f>Electives!B124</f>
        <v>5</v>
      </c>
      <c r="P47" s="36" t="str">
        <f>Electives!C124</f>
        <v>Talk about sportsmanship</v>
      </c>
      <c r="Q47" s="31" t="str">
        <f>IF(Electives!P124&lt;&gt;"","E","")</f>
        <v/>
      </c>
      <c r="R47" s="228"/>
      <c r="S47" s="160" t="str">
        <f>'Shooting Sports'!B15</f>
        <v>S3</v>
      </c>
      <c r="T47" s="160" t="str">
        <f>'Shooting Sports'!C15</f>
        <v>Demonstrate/Explain range commands</v>
      </c>
      <c r="U47" s="160"/>
      <c r="V47" s="160" t="str">
        <f>IF('Shooting Sports'!P15&lt;&gt;"", 'Shooting Sports'!P15, "")</f>
        <v/>
      </c>
      <c r="W47" s="228"/>
      <c r="X47" s="227" t="str">
        <f>NOVA!B36</f>
        <v>3d</v>
      </c>
      <c r="Y47" s="227" t="str">
        <f>NOVA!C36</f>
        <v>Choose 2 habitats and complete activity</v>
      </c>
      <c r="Z47" s="227"/>
      <c r="AA47" s="227" t="str">
        <f>IF(NOVA!P36&lt;&gt;"", NOVA!P36, "")</f>
        <v/>
      </c>
      <c r="AB47" s="228"/>
      <c r="AC47" s="227" t="str">
        <f>NOVA!B95</f>
        <v>3b1</v>
      </c>
      <c r="AD47" s="227" t="str">
        <f>NOVA!C95</f>
        <v>Explain revolution, orbit and rotation</v>
      </c>
      <c r="AE47" s="227"/>
      <c r="AF47" s="227" t="str">
        <f>IF(NOVA!P95&lt;&gt;"", NOVA!P95, "")</f>
        <v/>
      </c>
      <c r="AG47" s="228"/>
      <c r="AH47" s="227" t="str">
        <f>NOVA!B160</f>
        <v>3a3</v>
      </c>
      <c r="AI47" s="227" t="str">
        <f>NOVA!C160</f>
        <v>On a planet of your choice</v>
      </c>
      <c r="AJ47" s="227"/>
      <c r="AK47" s="227" t="str">
        <f>IF(NOVA!P160&lt;&gt;"", NOVA!P160, "")</f>
        <v/>
      </c>
    </row>
    <row r="48" spans="1:37" ht="12.75" customHeight="1">
      <c r="I48" s="131"/>
      <c r="J48" s="174" t="str">
        <f>Electives!B58</f>
        <v>Cubs Who Care</v>
      </c>
      <c r="K48" s="29"/>
      <c r="N48" s="367"/>
      <c r="O48" s="178">
        <f>Electives!B125</f>
        <v>6</v>
      </c>
      <c r="P48" s="36" t="str">
        <f>Electives!C125</f>
        <v>Visit a sporting event</v>
      </c>
      <c r="Q48" s="31" t="str">
        <f>IF(Electives!P125&lt;&gt;"","E","")</f>
        <v/>
      </c>
      <c r="R48" s="228"/>
      <c r="S48" s="160" t="str">
        <f>'Shooting Sports'!B16</f>
        <v>S4</v>
      </c>
      <c r="T48" s="160" t="str">
        <f>'Shooting Sports'!C16</f>
        <v>5 facts about BB gun history</v>
      </c>
      <c r="U48" s="160"/>
      <c r="V48" s="160" t="str">
        <f>IF('Shooting Sports'!P16&lt;&gt;"", 'Shooting Sports'!P16, "")</f>
        <v/>
      </c>
      <c r="W48" s="228"/>
      <c r="X48" s="227" t="str">
        <f>NOVA!B37</f>
        <v>3d1</v>
      </c>
      <c r="Y48" s="227" t="str">
        <f>NOVA!C37</f>
        <v>Prairie</v>
      </c>
      <c r="Z48" s="227"/>
      <c r="AA48" s="227" t="str">
        <f>IF(NOVA!P37&lt;&gt;"", NOVA!P37, "")</f>
        <v/>
      </c>
      <c r="AB48" s="228"/>
      <c r="AC48" s="227" t="str">
        <f>NOVA!B96</f>
        <v>3b2</v>
      </c>
      <c r="AD48" s="227" t="str">
        <f>NOVA!C96</f>
        <v>Compare 3 planets to the Earth</v>
      </c>
      <c r="AE48" s="227"/>
      <c r="AF48" s="227" t="str">
        <f>IF(NOVA!P96&lt;&gt;"", NOVA!P96, "")</f>
        <v/>
      </c>
      <c r="AG48" s="228"/>
      <c r="AH48" s="227" t="str">
        <f>NOVA!B161</f>
        <v>3b</v>
      </c>
      <c r="AI48" s="227" t="str">
        <f>NOVA!C161</f>
        <v>Choose one and calculate its height</v>
      </c>
      <c r="AJ48" s="227"/>
      <c r="AK48" s="227" t="str">
        <f>IF(NOVA!P161&lt;&gt;"", NOVA!P161, "")</f>
        <v/>
      </c>
    </row>
    <row r="49" spans="5:37" ht="12.75" customHeight="1">
      <c r="E49" s="30"/>
      <c r="F49" s="45"/>
      <c r="G49" s="3"/>
      <c r="I49" s="378" t="str">
        <f>Electives!E58</f>
        <v>(do four)</v>
      </c>
      <c r="J49" s="219">
        <f>Electives!B59</f>
        <v>1</v>
      </c>
      <c r="K49" s="36" t="str">
        <f>Electives!C59</f>
        <v>Try using a wheelchair or crutches</v>
      </c>
      <c r="L49" s="31" t="str">
        <f>IF(Electives!P59&lt;&gt;"","E","")</f>
        <v/>
      </c>
      <c r="N49" s="368"/>
      <c r="O49" s="178">
        <f>Electives!B126</f>
        <v>7</v>
      </c>
      <c r="P49" s="36" t="str">
        <f>Electives!C126</f>
        <v>Make an obstacle course</v>
      </c>
      <c r="Q49" s="31" t="str">
        <f>IF(Electives!P126&lt;&gt;"","E","")</f>
        <v/>
      </c>
      <c r="R49" s="228"/>
      <c r="S49" s="3"/>
      <c r="T49" s="239" t="str">
        <f>'Shooting Sports'!C18</f>
        <v>Archery: Level 1</v>
      </c>
      <c r="U49" s="3"/>
      <c r="V49" s="3"/>
      <c r="W49" s="228"/>
      <c r="X49" s="227" t="str">
        <f>NOVA!B38</f>
        <v>3d2</v>
      </c>
      <c r="Y49" s="227" t="str">
        <f>NOVA!C38</f>
        <v>Temperate forest</v>
      </c>
      <c r="Z49" s="227"/>
      <c r="AA49" s="227" t="str">
        <f>IF(NOVA!P38&lt;&gt;"", NOVA!P38, "")</f>
        <v/>
      </c>
      <c r="AB49" s="228"/>
      <c r="AC49" s="227" t="str">
        <f>NOVA!B97</f>
        <v>3b3</v>
      </c>
      <c r="AD49" s="227" t="str">
        <f>NOVA!C97</f>
        <v>Discuss with counselor</v>
      </c>
      <c r="AE49" s="227"/>
      <c r="AF49" s="227" t="str">
        <f>IF(NOVA!P97&lt;&gt;"", NOVA!P97, "")</f>
        <v/>
      </c>
      <c r="AG49" s="228"/>
      <c r="AH49" s="227" t="str">
        <f>NOVA!B162</f>
        <v>3b1</v>
      </c>
      <c r="AI49" s="227" t="str">
        <f>NOVA!C162</f>
        <v>A tree</v>
      </c>
      <c r="AJ49" s="227"/>
      <c r="AK49" s="227" t="str">
        <f>IF(NOVA!P162&lt;&gt;"", NOVA!P162, "")</f>
        <v/>
      </c>
    </row>
    <row r="50" spans="5:37">
      <c r="E50" s="30"/>
      <c r="F50" s="3"/>
      <c r="G50" s="3"/>
      <c r="I50" s="378"/>
      <c r="J50" s="219">
        <f>Electives!B60</f>
        <v>2</v>
      </c>
      <c r="K50" s="36" t="str">
        <f>Electives!C60</f>
        <v>Learn about handicapped sports</v>
      </c>
      <c r="L50" s="31" t="str">
        <f>IF(Electives!P60&lt;&gt;"","E","")</f>
        <v/>
      </c>
      <c r="O50" s="174" t="str">
        <f>Electives!B128</f>
        <v>Spirit of the Water</v>
      </c>
      <c r="P50" s="29"/>
      <c r="R50" s="224"/>
      <c r="S50" s="160">
        <f>'Shooting Sports'!B19</f>
        <v>1</v>
      </c>
      <c r="T50" s="160" t="str">
        <f>'Shooting Sports'!C19</f>
        <v>Follow archery range rules and whistles</v>
      </c>
      <c r="U50" s="160"/>
      <c r="V50" s="160" t="str">
        <f>IF('Shooting Sports'!P19&lt;&gt;"", 'Shooting Sports'!P19, "")</f>
        <v/>
      </c>
      <c r="W50" s="224"/>
      <c r="X50" s="227" t="str">
        <f>NOVA!B39</f>
        <v>3d3</v>
      </c>
      <c r="Y50" s="227" t="str">
        <f>NOVA!C39</f>
        <v>Aquatic ecosystem</v>
      </c>
      <c r="Z50" s="227"/>
      <c r="AA50" s="227" t="str">
        <f>IF(NOVA!P39&lt;&gt;"", NOVA!P39, "")</f>
        <v/>
      </c>
      <c r="AB50" s="224"/>
      <c r="AC50" s="227" t="str">
        <f>NOVA!B98</f>
        <v>3c1</v>
      </c>
      <c r="AD50" s="227" t="str">
        <f>NOVA!C98</f>
        <v>Design a rover and tell what it collects</v>
      </c>
      <c r="AE50" s="227"/>
      <c r="AF50" s="227" t="str">
        <f>IF(NOVA!P98&lt;&gt;"", NOVA!P98, "")</f>
        <v/>
      </c>
      <c r="AG50" s="224"/>
      <c r="AH50" s="227" t="str">
        <f>NOVA!B163</f>
        <v>3b2</v>
      </c>
      <c r="AI50" s="227" t="str">
        <f>NOVA!C163</f>
        <v>Your house</v>
      </c>
      <c r="AJ50" s="227"/>
      <c r="AK50" s="227" t="str">
        <f>IF(NOVA!P163&lt;&gt;"", NOVA!P163, "")</f>
        <v/>
      </c>
    </row>
    <row r="51" spans="5:37" ht="13.2" customHeight="1">
      <c r="E51" s="30"/>
      <c r="F51" s="3"/>
      <c r="G51" s="3"/>
      <c r="I51" s="378"/>
      <c r="J51" s="219">
        <f>Electives!B61</f>
        <v>3</v>
      </c>
      <c r="K51" s="36" t="str">
        <f>Electives!C61</f>
        <v>Learn about "invisible" disabilities</v>
      </c>
      <c r="L51" s="31" t="str">
        <f>IF(Electives!P61&lt;&gt;"","E","")</f>
        <v/>
      </c>
      <c r="N51" s="378" t="str">
        <f>Electives!E128</f>
        <v>(do all)</v>
      </c>
      <c r="O51" s="178">
        <f>Electives!B129</f>
        <v>1</v>
      </c>
      <c r="P51" s="36" t="str">
        <f>Electives!C129</f>
        <v>Demonstrate how water can be polluted</v>
      </c>
      <c r="Q51" s="31" t="str">
        <f>IF(Electives!P129&lt;&gt;"","E","")</f>
        <v/>
      </c>
      <c r="R51" s="104"/>
      <c r="S51" s="160">
        <f>'Shooting Sports'!B20</f>
        <v>2</v>
      </c>
      <c r="T51" s="160" t="str">
        <f>'Shooting Sports'!C20</f>
        <v>Identify recurve and compound bow</v>
      </c>
      <c r="U51" s="160"/>
      <c r="V51" s="160" t="str">
        <f>IF('Shooting Sports'!P20&lt;&gt;"", 'Shooting Sports'!P20, "")</f>
        <v/>
      </c>
      <c r="W51" s="104"/>
      <c r="X51" s="227" t="str">
        <f>NOVA!B40</f>
        <v>3d4</v>
      </c>
      <c r="Y51" s="227" t="str">
        <f>NOVA!C40</f>
        <v>Temperate / Subtropical rain forest</v>
      </c>
      <c r="Z51" s="227"/>
      <c r="AA51" s="227" t="str">
        <f>IF(NOVA!P40&lt;&gt;"", NOVA!P40, "")</f>
        <v/>
      </c>
      <c r="AB51" s="104"/>
      <c r="AC51" s="227" t="str">
        <f>NOVA!B99</f>
        <v>3c2</v>
      </c>
      <c r="AD51" s="227" t="str">
        <f>NOVA!C99</f>
        <v>How would rover work</v>
      </c>
      <c r="AE51" s="227"/>
      <c r="AF51" s="227" t="str">
        <f>IF(NOVA!P99&lt;&gt;"", NOVA!P99, "")</f>
        <v/>
      </c>
      <c r="AG51" s="104"/>
      <c r="AH51" s="227" t="str">
        <f>NOVA!B164</f>
        <v>3b3</v>
      </c>
      <c r="AI51" s="227" t="str">
        <f>NOVA!C164</f>
        <v>A building of your choice</v>
      </c>
      <c r="AJ51" s="227"/>
      <c r="AK51" s="227" t="str">
        <f>IF(NOVA!P164&lt;&gt;"", NOVA!P164, "")</f>
        <v/>
      </c>
    </row>
    <row r="52" spans="5:37">
      <c r="E52" s="30"/>
      <c r="F52" s="3"/>
      <c r="G52" s="3"/>
      <c r="I52" s="378"/>
      <c r="J52" s="219">
        <f>Electives!B62</f>
        <v>4</v>
      </c>
      <c r="K52" s="36" t="str">
        <f>Electives!C62</f>
        <v>Do 3 of the following wearing gloves</v>
      </c>
      <c r="L52" s="31" t="str">
        <f>IF(Electives!P62&lt;&gt;"","E","")</f>
        <v/>
      </c>
      <c r="N52" s="378"/>
      <c r="O52" s="178">
        <f>Electives!B130</f>
        <v>2</v>
      </c>
      <c r="P52" s="36" t="str">
        <f>Electives!C130</f>
        <v>Help conserve water</v>
      </c>
      <c r="Q52" s="31" t="str">
        <f>IF(Electives!P130&lt;&gt;"","E","")</f>
        <v/>
      </c>
      <c r="R52" s="232"/>
      <c r="S52" s="160">
        <f>'Shooting Sports'!B21</f>
        <v>3</v>
      </c>
      <c r="T52" s="160" t="str">
        <f>'Shooting Sports'!C21</f>
        <v>Demonstrate arm/finger guards &amp; quiver</v>
      </c>
      <c r="U52" s="160"/>
      <c r="V52" s="160" t="str">
        <f>IF('Shooting Sports'!P21&lt;&gt;"", 'Shooting Sports'!P21, "")</f>
        <v/>
      </c>
      <c r="W52" s="232"/>
      <c r="X52" s="227" t="str">
        <f>NOVA!B41</f>
        <v>3d5</v>
      </c>
      <c r="Y52" s="227" t="str">
        <f>NOVA!C41</f>
        <v>Desert</v>
      </c>
      <c r="Z52" s="227"/>
      <c r="AA52" s="227" t="str">
        <f>IF(NOVA!P41&lt;&gt;"", NOVA!P41, "")</f>
        <v/>
      </c>
      <c r="AB52" s="232"/>
      <c r="AC52" s="227" t="str">
        <f>NOVA!B100</f>
        <v>3c3</v>
      </c>
      <c r="AD52" s="227" t="str">
        <f>NOVA!C100</f>
        <v>How would rover transmit data</v>
      </c>
      <c r="AE52" s="227"/>
      <c r="AF52" s="227" t="str">
        <f>IF(NOVA!P100&lt;&gt;"", NOVA!P100, "")</f>
        <v/>
      </c>
      <c r="AG52" s="232"/>
      <c r="AH52" s="227" t="str">
        <f>NOVA!B165</f>
        <v>3c</v>
      </c>
      <c r="AI52" s="227" t="str">
        <f>NOVA!C165</f>
        <v>Calculate the volume of air in your room</v>
      </c>
      <c r="AJ52" s="227"/>
      <c r="AK52" s="227" t="str">
        <f>IF(NOVA!P165&lt;&gt;"", NOVA!P165, "")</f>
        <v/>
      </c>
    </row>
    <row r="53" spans="5:37" ht="13.2" customHeight="1">
      <c r="E53" s="30"/>
      <c r="F53" s="3"/>
      <c r="G53" s="3"/>
      <c r="I53" s="378"/>
      <c r="J53" s="219" t="str">
        <f>Electives!B63</f>
        <v>4a</v>
      </c>
      <c r="K53" s="36" t="str">
        <f>Electives!C63</f>
        <v>Tie your shoes</v>
      </c>
      <c r="L53" s="31" t="str">
        <f>IF(Electives!P63&lt;&gt;"","E","")</f>
        <v/>
      </c>
      <c r="N53" s="378"/>
      <c r="O53" s="178">
        <f>Electives!B131</f>
        <v>3</v>
      </c>
      <c r="P53" s="36" t="str">
        <f>Electives!C131</f>
        <v>Explain why swimming is good exercise</v>
      </c>
      <c r="Q53" s="31" t="str">
        <f>IF(Electives!P131&lt;&gt;"","E","")</f>
        <v/>
      </c>
      <c r="R53" s="233"/>
      <c r="S53" s="160">
        <f>'Shooting Sports'!B22</f>
        <v>4</v>
      </c>
      <c r="T53" s="160" t="str">
        <f>'Shooting Sports'!C22</f>
        <v>Properly shoot a bow</v>
      </c>
      <c r="U53" s="160"/>
      <c r="V53" s="160" t="str">
        <f>IF('Shooting Sports'!P22&lt;&gt;"", 'Shooting Sports'!P22, "")</f>
        <v/>
      </c>
      <c r="W53" s="233"/>
      <c r="X53" s="227" t="str">
        <f>NOVA!B42</f>
        <v>3d6</v>
      </c>
      <c r="Y53" s="227" t="str">
        <f>NOVA!C42</f>
        <v>Polar ice</v>
      </c>
      <c r="Z53" s="227"/>
      <c r="AA53" s="227" t="str">
        <f>IF(NOVA!P42&lt;&gt;"", NOVA!P42, "")</f>
        <v/>
      </c>
      <c r="AB53" s="233"/>
      <c r="AC53" s="227" t="str">
        <f>NOVA!B101</f>
        <v>3c4</v>
      </c>
      <c r="AD53" s="227" t="str">
        <f>NOVA!C101</f>
        <v>Why rovers are needed</v>
      </c>
      <c r="AE53" s="227"/>
      <c r="AF53" s="227" t="str">
        <f>IF(NOVA!P101&lt;&gt;"", NOVA!P101, "")</f>
        <v/>
      </c>
      <c r="AG53" s="233"/>
      <c r="AH53" s="227" t="str">
        <f>NOVA!B166</f>
        <v>4a1</v>
      </c>
      <c r="AI53" s="227" t="str">
        <f>NOVA!C166</f>
        <v>Look up and discuss cryptography</v>
      </c>
      <c r="AJ53" s="227"/>
      <c r="AK53" s="227" t="str">
        <f>IF(NOVA!P166&lt;&gt;"", NOVA!P166, "")</f>
        <v/>
      </c>
    </row>
    <row r="54" spans="5:37">
      <c r="I54" s="378"/>
      <c r="J54" s="219" t="str">
        <f>Electives!B64</f>
        <v>4b</v>
      </c>
      <c r="K54" s="36" t="str">
        <f>Electives!C64</f>
        <v>Use a fork to pick up food</v>
      </c>
      <c r="L54" s="31" t="str">
        <f>IF(Electives!P64&lt;&gt;"","E","")</f>
        <v/>
      </c>
      <c r="N54" s="378"/>
      <c r="O54" s="178">
        <f>Electives!B132</f>
        <v>4</v>
      </c>
      <c r="P54" s="36" t="str">
        <f>Electives!C132</f>
        <v>Explain the water safety rules</v>
      </c>
      <c r="Q54" s="31" t="str">
        <f>IF(Electives!P132&lt;&gt;"","E","")</f>
        <v/>
      </c>
      <c r="R54" s="233"/>
      <c r="S54" s="160">
        <f>'Shooting Sports'!B23</f>
        <v>5</v>
      </c>
      <c r="T54" s="160" t="str">
        <f>'Shooting Sports'!C23</f>
        <v>Safely retrieve arrows</v>
      </c>
      <c r="U54" s="160"/>
      <c r="V54" s="160" t="str">
        <f>IF('Shooting Sports'!P23&lt;&gt;"", 'Shooting Sports'!P23, "")</f>
        <v/>
      </c>
      <c r="W54" s="233"/>
      <c r="X54" s="227" t="str">
        <f>NOVA!B43</f>
        <v>3d7</v>
      </c>
      <c r="Y54" s="227" t="str">
        <f>NOVA!C43</f>
        <v>Tide pools</v>
      </c>
      <c r="Z54" s="227"/>
      <c r="AA54" s="227" t="str">
        <f>IF(NOVA!P43&lt;&gt;"", NOVA!P43, "")</f>
        <v/>
      </c>
      <c r="AB54" s="233"/>
      <c r="AC54" s="227" t="str">
        <f>NOVA!B102</f>
        <v>3d1</v>
      </c>
      <c r="AD54" s="227" t="str">
        <f>NOVA!C102</f>
        <v>Design a space colony</v>
      </c>
      <c r="AE54" s="227"/>
      <c r="AF54" s="227" t="str">
        <f>IF(NOVA!P102&lt;&gt;"", NOVA!P102, "")</f>
        <v/>
      </c>
      <c r="AG54" s="233"/>
      <c r="AH54" s="227" t="str">
        <f>NOVA!B167</f>
        <v>4a2</v>
      </c>
      <c r="AI54" s="227" t="str">
        <f>NOVA!C167</f>
        <v>Discuss 3 ways codes are made</v>
      </c>
      <c r="AJ54" s="227"/>
      <c r="AK54" s="227" t="str">
        <f>IF(NOVA!P167&lt;&gt;"", NOVA!P167, "")</f>
        <v/>
      </c>
    </row>
    <row r="55" spans="5:37">
      <c r="I55" s="378"/>
      <c r="J55" s="219" t="str">
        <f>Electives!B65</f>
        <v>4c</v>
      </c>
      <c r="K55" s="36" t="str">
        <f>Electives!C65</f>
        <v>Play a card game</v>
      </c>
      <c r="L55" s="31" t="str">
        <f>IF(Electives!P65&lt;&gt;"","E","")</f>
        <v/>
      </c>
      <c r="N55" s="378"/>
      <c r="O55" s="178">
        <f>Electives!B133</f>
        <v>5</v>
      </c>
      <c r="P55" s="36" t="str">
        <f>Electives!C133</f>
        <v>Jump into a pool and swim 25 feet</v>
      </c>
      <c r="Q55" s="31" t="str">
        <f>IF(Electives!P133&lt;&gt;"","E","")</f>
        <v/>
      </c>
      <c r="R55" s="233"/>
      <c r="S55" s="3"/>
      <c r="T55" s="239" t="str">
        <f>'Shooting Sports'!C25</f>
        <v>Archery: Level 2</v>
      </c>
      <c r="U55" s="3"/>
      <c r="V55" s="3"/>
      <c r="W55" s="233"/>
      <c r="X55" s="227">
        <f>NOVA!B44</f>
        <v>4</v>
      </c>
      <c r="Y55" s="227" t="str">
        <f>NOVA!C44</f>
        <v>Do A or B</v>
      </c>
      <c r="Z55" s="227"/>
      <c r="AA55" s="227" t="str">
        <f>IF(NOVA!P44&lt;&gt;"", NOVA!P44, "")</f>
        <v/>
      </c>
      <c r="AB55" s="233"/>
      <c r="AC55" s="238" t="str">
        <f>NOVA!B103</f>
        <v>3d2</v>
      </c>
      <c r="AD55" s="227" t="str">
        <f>NOVA!C103</f>
        <v>Discuss survival needs</v>
      </c>
      <c r="AE55" s="227"/>
      <c r="AF55" s="227" t="str">
        <f>IF(NOVA!P103&lt;&gt;"", NOVA!P103, "")</f>
        <v/>
      </c>
      <c r="AG55" s="233"/>
      <c r="AH55" s="227" t="str">
        <f>NOVA!B168</f>
        <v>4a3</v>
      </c>
      <c r="AI55" s="227" t="str">
        <f>NOVA!C168</f>
        <v>Discuss how codes relate to math</v>
      </c>
      <c r="AJ55" s="227"/>
      <c r="AK55" s="227" t="str">
        <f>IF(NOVA!P168&lt;&gt;"", NOVA!P168, "")</f>
        <v/>
      </c>
    </row>
    <row r="56" spans="5:37" ht="13.2" customHeight="1">
      <c r="I56" s="378"/>
      <c r="J56" s="219" t="str">
        <f>Electives!B66</f>
        <v>4d</v>
      </c>
      <c r="K56" s="36" t="str">
        <f>Electives!C66</f>
        <v>Play a video game</v>
      </c>
      <c r="L56" s="31" t="str">
        <f>IF(Electives!P66&lt;&gt;"","E","")</f>
        <v/>
      </c>
      <c r="O56"/>
      <c r="R56" s="233"/>
      <c r="S56" s="160">
        <f>'Shooting Sports'!B26</f>
        <v>1</v>
      </c>
      <c r="T56" s="160" t="str">
        <f>'Shooting Sports'!C26</f>
        <v>Earn the Level 1 Emblem for Archery</v>
      </c>
      <c r="U56" s="160"/>
      <c r="V56" s="160" t="str">
        <f>IF('Shooting Sports'!P26&lt;&gt;"", 'Shooting Sports'!P26, "")</f>
        <v/>
      </c>
      <c r="W56" s="233"/>
      <c r="X56" s="227" t="str">
        <f>NOVA!B45</f>
        <v>4a</v>
      </c>
      <c r="Y56" s="227" t="str">
        <f>NOVA!C45</f>
        <v>Visit a place where earth science is done</v>
      </c>
      <c r="Z56" s="227"/>
      <c r="AA56" s="227" t="str">
        <f>IF(NOVA!P45&lt;&gt;"", NOVA!P45, "")</f>
        <v/>
      </c>
      <c r="AB56" s="233"/>
      <c r="AC56" s="227" t="str">
        <f>NOVA!B104</f>
        <v>3e</v>
      </c>
      <c r="AD56" s="227" t="str">
        <f>NOVA!C104</f>
        <v>Map an asteroid</v>
      </c>
      <c r="AE56" s="227"/>
      <c r="AF56" s="227" t="str">
        <f>IF(NOVA!P104&lt;&gt;"", NOVA!P104, "")</f>
        <v/>
      </c>
      <c r="AG56" s="233"/>
      <c r="AH56" s="227" t="str">
        <f>NOVA!B169</f>
        <v>4b1</v>
      </c>
      <c r="AI56" s="227" t="str">
        <f>NOVA!C169</f>
        <v>Design a code and write a message</v>
      </c>
      <c r="AJ56" s="227"/>
      <c r="AK56" s="227" t="str">
        <f>IF(NOVA!P169&lt;&gt;"", NOVA!P169, "")</f>
        <v/>
      </c>
    </row>
    <row r="57" spans="5:37" ht="12.75" customHeight="1">
      <c r="I57" s="378"/>
      <c r="J57" s="219" t="str">
        <f>Electives!B67</f>
        <v>4e</v>
      </c>
      <c r="K57" s="36" t="str">
        <f>Electives!C67</f>
        <v>Play a board game</v>
      </c>
      <c r="L57" s="31" t="str">
        <f>IF(Electives!P67&lt;&gt;"","E","")</f>
        <v/>
      </c>
      <c r="N57" s="131"/>
      <c r="R57" s="233"/>
      <c r="S57" s="160" t="str">
        <f>'Shooting Sports'!B27</f>
        <v>S1</v>
      </c>
      <c r="T57" s="160" t="str">
        <f>'Shooting Sports'!C27</f>
        <v>Identify 3 arrow and 4 bow parts</v>
      </c>
      <c r="U57" s="160"/>
      <c r="V57" s="160" t="str">
        <f>IF('Shooting Sports'!P27&lt;&gt;"", 'Shooting Sports'!P27, "")</f>
        <v/>
      </c>
      <c r="W57" s="233"/>
      <c r="X57" s="227" t="str">
        <f>NOVA!B46</f>
        <v>4a1</v>
      </c>
      <c r="Y57" s="227" t="str">
        <f>NOVA!C46</f>
        <v>Talk with someone how science is used</v>
      </c>
      <c r="Z57" s="227"/>
      <c r="AA57" s="227" t="str">
        <f>IF(NOVA!P46&lt;&gt;"", NOVA!P46, "")</f>
        <v/>
      </c>
      <c r="AB57" s="233"/>
      <c r="AC57" s="227" t="str">
        <f>NOVA!B105</f>
        <v>3f1</v>
      </c>
      <c r="AD57" s="227" t="str">
        <f>NOVA!C105</f>
        <v>Model solar and lunar eclipse</v>
      </c>
      <c r="AE57" s="227"/>
      <c r="AF57" s="227" t="str">
        <f>IF(NOVA!P105&lt;&gt;"", NOVA!P105, "")</f>
        <v/>
      </c>
      <c r="AG57" s="233"/>
      <c r="AH57" s="227" t="str">
        <f>NOVA!B170</f>
        <v>4b2</v>
      </c>
      <c r="AI57" s="227" t="str">
        <f>NOVA!C170</f>
        <v>Share your code with your counselor</v>
      </c>
      <c r="AJ57" s="227"/>
      <c r="AK57" s="227" t="str">
        <f>IF(NOVA!P170&lt;&gt;"", NOVA!P170, "")</f>
        <v/>
      </c>
    </row>
    <row r="58" spans="5:37" ht="12.75" customHeight="1">
      <c r="E58"/>
      <c r="I58" s="378"/>
      <c r="J58" s="219" t="str">
        <f>Electives!B68</f>
        <v>4f</v>
      </c>
      <c r="K58" s="36" t="str">
        <f>Electives!C68</f>
        <v>Blow bubbles</v>
      </c>
      <c r="L58" s="31" t="str">
        <f>IF(Electives!P68&lt;&gt;"","E","")</f>
        <v/>
      </c>
      <c r="R58" s="233"/>
      <c r="S58" s="160" t="str">
        <f>'Shooting Sports'!B28</f>
        <v>S2</v>
      </c>
      <c r="T58" s="160" t="str">
        <f>'Shooting Sports'!C28</f>
        <v>Loose 5 arrows in 2 volleys</v>
      </c>
      <c r="U58" s="160"/>
      <c r="V58" s="160" t="str">
        <f>IF('Shooting Sports'!P28&lt;&gt;"", 'Shooting Sports'!P28, "")</f>
        <v/>
      </c>
      <c r="W58" s="233"/>
      <c r="X58" s="227" t="str">
        <f>NOVA!B47</f>
        <v>4a2</v>
      </c>
      <c r="Y58" s="227" t="str">
        <f>NOVA!C47</f>
        <v>Discuss with counselor your visit</v>
      </c>
      <c r="Z58" s="227"/>
      <c r="AA58" s="227" t="str">
        <f>IF(NOVA!P47&lt;&gt;"", NOVA!P47, "")</f>
        <v/>
      </c>
      <c r="AB58" s="233"/>
      <c r="AC58" s="227" t="str">
        <f>NOVA!B106</f>
        <v>3f2</v>
      </c>
      <c r="AD58" s="227" t="str">
        <f>NOVA!C106</f>
        <v>Use your model to discuss</v>
      </c>
      <c r="AE58" s="227"/>
      <c r="AF58" s="227" t="str">
        <f>IF(NOVA!P106&lt;&gt;"", NOVA!P106, "")</f>
        <v/>
      </c>
      <c r="AG58" s="233"/>
      <c r="AH58" s="227">
        <f>NOVA!B171</f>
        <v>5</v>
      </c>
      <c r="AI58" s="227" t="str">
        <f>NOVA!C171</f>
        <v>Discuss how math affects your life</v>
      </c>
      <c r="AJ58" s="227"/>
      <c r="AK58" s="227" t="str">
        <f>IF(NOVA!P171&lt;&gt;"", NOVA!P171, "")</f>
        <v/>
      </c>
    </row>
    <row r="59" spans="5:37">
      <c r="I59" s="378"/>
      <c r="J59" s="219">
        <f>Electives!B69</f>
        <v>5</v>
      </c>
      <c r="K59" s="36" t="str">
        <f>Electives!C69</f>
        <v>Paint a picture with and without sight</v>
      </c>
      <c r="L59" s="31" t="str">
        <f>IF(Electives!P69&lt;&gt;"","E","")</f>
        <v/>
      </c>
      <c r="R59" s="234"/>
      <c r="S59" s="160" t="str">
        <f>'Shooting Sports'!B29</f>
        <v>S3</v>
      </c>
      <c r="T59" s="160" t="str">
        <f>'Shooting Sports'!C29</f>
        <v>Demonstrate/Explain range commands</v>
      </c>
      <c r="U59" s="160"/>
      <c r="V59" s="160" t="str">
        <f>IF('Shooting Sports'!P29&lt;&gt;"", 'Shooting Sports'!P29, "")</f>
        <v/>
      </c>
      <c r="W59" s="234"/>
      <c r="X59" s="227" t="str">
        <f>NOVA!B48</f>
        <v>4b</v>
      </c>
      <c r="Y59" s="227" t="str">
        <f>NOVA!C48</f>
        <v>Explore a career with earth science</v>
      </c>
      <c r="Z59" s="227"/>
      <c r="AA59" s="227" t="str">
        <f>IF(NOVA!P48&lt;&gt;"", NOVA!P48, "")</f>
        <v/>
      </c>
      <c r="AB59" s="234"/>
      <c r="AC59" s="227">
        <f>NOVA!B107</f>
        <v>4</v>
      </c>
      <c r="AD59" s="227" t="str">
        <f>NOVA!C107</f>
        <v>Do A or B</v>
      </c>
      <c r="AE59" s="227"/>
      <c r="AF59" s="227" t="str">
        <f>IF(NOVA!P107&lt;&gt;"", NOVA!P107, "")</f>
        <v/>
      </c>
      <c r="AG59" s="234"/>
    </row>
    <row r="60" spans="5:37">
      <c r="I60" s="378"/>
      <c r="J60" s="219">
        <f>Electives!B70</f>
        <v>6</v>
      </c>
      <c r="K60" s="36" t="str">
        <f>Electives!C70</f>
        <v>Sign a simple sentence</v>
      </c>
      <c r="L60" s="31" t="str">
        <f>IF(Electives!P70&lt;&gt;"","E","")</f>
        <v/>
      </c>
      <c r="R60" s="177"/>
      <c r="S60" s="160" t="str">
        <f>'Shooting Sports'!B30</f>
        <v>S4</v>
      </c>
      <c r="T60" s="160" t="str">
        <f>'Shooting Sports'!C30</f>
        <v>5 facts about archery in history/lit</v>
      </c>
      <c r="U60" s="160"/>
      <c r="V60" s="160" t="str">
        <f>IF('Shooting Sports'!P30&lt;&gt;"", 'Shooting Sports'!P30, "")</f>
        <v/>
      </c>
      <c r="W60" s="177"/>
      <c r="AB60" s="177"/>
      <c r="AC60" s="227" t="str">
        <f>NOVA!B108</f>
        <v>4a</v>
      </c>
      <c r="AD60" s="227" t="str">
        <f>NOVA!C108</f>
        <v>Visit a place with space science</v>
      </c>
      <c r="AE60" s="227"/>
      <c r="AF60" s="227" t="str">
        <f>IF(NOVA!P108&lt;&gt;"", NOVA!P108, "")</f>
        <v/>
      </c>
      <c r="AG60" s="177"/>
    </row>
    <row r="61" spans="5:37">
      <c r="I61" s="378"/>
      <c r="J61" s="219">
        <f>Electives!B71</f>
        <v>7</v>
      </c>
      <c r="K61" s="36" t="str">
        <f>Electives!C71</f>
        <v>Learn about a famous person with a disability</v>
      </c>
      <c r="L61" s="31" t="str">
        <f>IF(Electives!P71&lt;&gt;"","E","")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IF(NOVA!P109&lt;&gt;"", NOVA!P109, "")</f>
        <v/>
      </c>
      <c r="AG61" s="233"/>
    </row>
    <row r="62" spans="5:37" ht="13.2" customHeight="1">
      <c r="I62" s="378"/>
      <c r="J62" s="219">
        <f>Electives!B72</f>
        <v>8</v>
      </c>
      <c r="K62" s="36" t="str">
        <f>Electives!C72</f>
        <v>Attend an event for disabled people</v>
      </c>
      <c r="L62" s="31" t="str">
        <f>IF(Electives!P72&lt;&gt;"","E","")</f>
        <v/>
      </c>
      <c r="O62"/>
      <c r="R62" s="235"/>
      <c r="S62" s="160">
        <f>'Shooting Sports'!B33</f>
        <v>1</v>
      </c>
      <c r="T62" s="160" t="str">
        <f>'Shooting Sports'!C33</f>
        <v>Demonstrate good shooting techniques</v>
      </c>
      <c r="U62" s="160"/>
      <c r="V62" s="160" t="str">
        <f>IF('Shooting Sports'!P33&lt;&gt;"", 'Shooting Sports'!P33, "")</f>
        <v/>
      </c>
      <c r="W62" s="235"/>
      <c r="AB62" s="235"/>
      <c r="AC62" s="227" t="str">
        <f>NOVA!B110</f>
        <v>4a2</v>
      </c>
      <c r="AD62" s="227" t="str">
        <f>NOVA!C110</f>
        <v>Discuss with counselor</v>
      </c>
      <c r="AE62" s="227"/>
      <c r="AF62" s="227" t="str">
        <f>IF(NOVA!P110&lt;&gt;"", NOVA!P110, "")</f>
        <v/>
      </c>
      <c r="AG62" s="235"/>
    </row>
    <row r="63" spans="5:37" ht="12.75" customHeight="1">
      <c r="E63"/>
      <c r="I63" s="218"/>
      <c r="J63"/>
      <c r="L63" s="175"/>
      <c r="O63"/>
      <c r="R63" s="233"/>
      <c r="S63" s="160">
        <f>'Shooting Sports'!B34</f>
        <v>2</v>
      </c>
      <c r="T63" s="160" t="str">
        <f>'Shooting Sports'!C34</f>
        <v>Explain parts of slingshot</v>
      </c>
      <c r="U63" s="160"/>
      <c r="V63" s="160" t="str">
        <f>IF('Shooting Sports'!P34&lt;&gt;"", 'Shooting Sports'!P34, "")</f>
        <v/>
      </c>
      <c r="W63" s="233"/>
      <c r="AB63" s="233"/>
      <c r="AC63" s="227" t="str">
        <f>NOVA!B111</f>
        <v>4b</v>
      </c>
      <c r="AD63" s="227" t="str">
        <f>NOVA!C111</f>
        <v>Explore a career with space science</v>
      </c>
      <c r="AE63" s="227"/>
      <c r="AF63" s="227" t="str">
        <f>IF(NOVA!P111&lt;&gt;"", NOVA!P111, "")</f>
        <v/>
      </c>
      <c r="AG63" s="233"/>
    </row>
    <row r="64" spans="5:37" ht="12.75" customHeight="1">
      <c r="E64"/>
      <c r="J64"/>
      <c r="L64" s="175"/>
      <c r="O64"/>
      <c r="R64" s="233"/>
      <c r="S64" s="160">
        <f>'Shooting Sports'!B35</f>
        <v>3</v>
      </c>
      <c r="T64" s="160" t="str">
        <f>'Shooting Sports'!C35</f>
        <v>Explain types of ammo</v>
      </c>
      <c r="U64" s="160"/>
      <c r="V64" s="160" t="str">
        <f>IF('Shooting Sports'!P35&lt;&gt;"", 'Shooting Sports'!P35, "")</f>
        <v/>
      </c>
      <c r="W64" s="233"/>
      <c r="AB64" s="233"/>
      <c r="AC64" s="227">
        <f>NOVA!B112</f>
        <v>5</v>
      </c>
      <c r="AD64" s="227" t="str">
        <f>NOVA!C112</f>
        <v>Discuss your findings with counselor</v>
      </c>
      <c r="AE64" s="227"/>
      <c r="AF64" s="227" t="str">
        <f>IF(NOVA!P112&lt;&gt;"", NOVA!P112, "")</f>
        <v/>
      </c>
      <c r="AG64" s="233"/>
    </row>
    <row r="65" spans="5:33">
      <c r="E65"/>
      <c r="J65"/>
      <c r="O65"/>
      <c r="R65" s="233"/>
      <c r="S65" s="160">
        <f>'Shooting Sports'!B36</f>
        <v>4</v>
      </c>
      <c r="T65" s="160" t="str">
        <f>'Shooting Sports'!C36</f>
        <v>Explain types of targets</v>
      </c>
      <c r="U65" s="160"/>
      <c r="V65" s="160" t="str">
        <f>IF('Shooting Sports'!P36&lt;&gt;"", 'Shooting Sports'!P36,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Sports'!P39&lt;&gt;"", 'Shooting Sports'!P39, "")</f>
        <v/>
      </c>
      <c r="W67" s="233"/>
      <c r="AB67" s="233"/>
      <c r="AG67" s="233"/>
    </row>
    <row r="68" spans="5:33">
      <c r="O68"/>
      <c r="R68" s="233"/>
      <c r="S68" s="160" t="str">
        <f>'Shooting Sports'!B40</f>
        <v>S1</v>
      </c>
      <c r="T68" s="160" t="str">
        <f>'Shooting Sports'!C40</f>
        <v>Fire 5 shots in 2 volleys at a target</v>
      </c>
      <c r="U68" s="160"/>
      <c r="V68" s="160" t="str">
        <f>IF('Shooting Sports'!P40&lt;&gt;"", 'Shooting Sports'!P40, "")</f>
        <v/>
      </c>
      <c r="W68" s="233"/>
      <c r="AB68" s="233"/>
      <c r="AG68" s="233"/>
    </row>
    <row r="69" spans="5:33">
      <c r="O69"/>
      <c r="R69" s="233"/>
      <c r="S69" s="160" t="str">
        <f>'Shooting Sports'!B41</f>
        <v>S2</v>
      </c>
      <c r="T69" s="160" t="str">
        <f>'Shooting Sports'!C41</f>
        <v>Demonstrate/Explain range commands</v>
      </c>
      <c r="U69" s="160"/>
      <c r="V69" s="160" t="str">
        <f>IF('Shooting Sports'!P41&lt;&gt;"", 'Shooting Sports'!P41, "")</f>
        <v/>
      </c>
      <c r="W69" s="233"/>
      <c r="AB69" s="233"/>
      <c r="AG69" s="233"/>
    </row>
    <row r="70" spans="5:33" ht="13.2" customHeight="1">
      <c r="O70"/>
      <c r="S70" s="160" t="str">
        <f>'Shooting Sports'!B42</f>
        <v>S3</v>
      </c>
      <c r="T70" s="160" t="str">
        <f>'Shooting Sports'!C42</f>
        <v>Shoot with your off hand</v>
      </c>
      <c r="U70" s="160"/>
      <c r="V70" s="160" t="str">
        <f>IF('Shooting Sports'!P42&lt;&gt;"", 'Shooting Sports'!P42,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KjuCaGlq8Dn6HOuY/2qzretiKGCRqimnqGWmPdIQRwv4NX6TiA+aQWkRZH9LBo9H37Ml4l0pIPxXW0Xq39pHLQ==" saltValue="h44G8xKFfinoEv2QTpk77g=="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31" fitToWidth="2" orientation="portrait" r:id="rId1"/>
  <headerFooter alignWithMargins="0">
    <oddHeader>&amp;C&amp;"Arial,Bold"&amp;14WolfTrax&amp;12
&amp;D</oddHeader>
  </headerFooter>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13</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Bobcat!Q13</f>
        <v/>
      </c>
      <c r="D4" s="373" t="str">
        <f>Achievements!E5</f>
        <v>(do 1-4 and one other)</v>
      </c>
      <c r="E4" s="31">
        <f>Achievements!$B6</f>
        <v>1</v>
      </c>
      <c r="F4" s="179" t="str">
        <f>Achievements!$C6</f>
        <v>Attend a pack or family campout</v>
      </c>
      <c r="G4" s="32" t="str">
        <f>IF(Achievements!Q6&lt;&gt;"","A","")</f>
        <v/>
      </c>
      <c r="I4" s="366" t="str">
        <f>Electives!E6</f>
        <v>(do 1-4 and one of 5-7)</v>
      </c>
      <c r="J4" s="178">
        <f>Electives!B7</f>
        <v>1</v>
      </c>
      <c r="K4" s="36" t="str">
        <f>Electives!C7</f>
        <v>ID parts of a coin</v>
      </c>
      <c r="L4" s="31" t="str">
        <f>IF(Electives!Q7&lt;&gt;"","E","")</f>
        <v/>
      </c>
      <c r="N4" s="378" t="str">
        <f>Electives!E74</f>
        <v>(do all, only one of 3)</v>
      </c>
      <c r="O4" s="178">
        <f>Electives!B75</f>
        <v>1</v>
      </c>
      <c r="P4" s="36" t="str">
        <f>Electives!C75</f>
        <v>Play a game of dinosaur knowledge</v>
      </c>
      <c r="Q4" s="31" t="str">
        <f>IF(Electives!Q75&lt;&gt;"","E","")</f>
        <v/>
      </c>
      <c r="R4" s="221"/>
      <c r="S4" s="226">
        <f>'Cub Awards'!B6</f>
        <v>1</v>
      </c>
      <c r="T4" s="364" t="str">
        <f>'Cub Awards'!C6</f>
        <v>Create a checklist to keep home safe</v>
      </c>
      <c r="U4" s="364"/>
      <c r="V4" s="226" t="str">
        <f>IF('Cub Awards'!Q6&lt;&gt;"", 'Cub Awards'!Q6, "")</f>
        <v/>
      </c>
      <c r="W4" s="221"/>
      <c r="X4" s="227" t="str">
        <f>NOVA!B174</f>
        <v>1a</v>
      </c>
      <c r="Y4" s="227" t="str">
        <f>NOVA!C174</f>
        <v>Complete the Air of the Wolf adventure</v>
      </c>
      <c r="Z4" s="227"/>
      <c r="AA4" s="227" t="str">
        <f>IF(NOVA!Q174&lt;&gt;"", NOVA!Q174, "")</f>
        <v/>
      </c>
      <c r="AB4" s="221"/>
      <c r="AC4" s="227" t="str">
        <f>NOVA!B51</f>
        <v>1a</v>
      </c>
      <c r="AD4" s="227" t="str">
        <f>NOVA!C51</f>
        <v>Read or watch 1 hour of wildlife content</v>
      </c>
      <c r="AE4" s="227"/>
      <c r="AF4" s="227" t="str">
        <f>IF(NOVA!Q51&lt;&gt;"", NOVA!Q51, "")</f>
        <v/>
      </c>
      <c r="AG4" s="221"/>
      <c r="AH4" s="227" t="str">
        <f>NOVA!B115</f>
        <v>1a</v>
      </c>
      <c r="AI4" s="227" t="str">
        <f>NOVA!C115</f>
        <v>Read or watch 1 hour of tech content</v>
      </c>
      <c r="AJ4" s="227"/>
      <c r="AK4" s="227" t="str">
        <f>IF(NOVA!Q115&lt;&gt;"", NOVA!Q115,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IF(Achievements!Q7&lt;&gt;"","A","")</f>
        <v/>
      </c>
      <c r="I5" s="367"/>
      <c r="J5" s="178">
        <f>Electives!B8</f>
        <v>2</v>
      </c>
      <c r="K5" s="36" t="str">
        <f>Electives!C8</f>
        <v>Find and tell about the mintmarks</v>
      </c>
      <c r="L5" s="31" t="str">
        <f>IF(Electives!Q8&lt;&gt;"","E","")</f>
        <v/>
      </c>
      <c r="N5" s="378"/>
      <c r="O5" s="178">
        <f>Electives!B76</f>
        <v>2</v>
      </c>
      <c r="P5" s="36" t="str">
        <f>Electives!C76</f>
        <v>Create an imaginary dinosaur</v>
      </c>
      <c r="Q5" s="31" t="str">
        <f>IF(Electives!Q76&lt;&gt;"","E","")</f>
        <v/>
      </c>
      <c r="R5" s="224"/>
      <c r="S5" s="226">
        <f>'Cub Awards'!B7</f>
        <v>2</v>
      </c>
      <c r="T5" s="364" t="str">
        <f>'Cub Awards'!C7</f>
        <v>Discuss emergency plan with family</v>
      </c>
      <c r="U5" s="364"/>
      <c r="V5" s="226" t="str">
        <f>IF('Cub Awards'!Q7&lt;&gt;"", 'Cub Awards'!Q7, "")</f>
        <v/>
      </c>
      <c r="W5" s="224"/>
      <c r="X5" s="227" t="str">
        <f>NOVA!B175</f>
        <v>1b</v>
      </c>
      <c r="Y5" s="227" t="str">
        <f>NOVA!C175</f>
        <v>Complete the Code of the Wolf adventure</v>
      </c>
      <c r="Z5" s="227"/>
      <c r="AA5" s="227" t="str">
        <f>IF(NOVA!Q175&lt;&gt;"", NOVA!Q175, "")</f>
        <v xml:space="preserve"> </v>
      </c>
      <c r="AB5" s="224"/>
      <c r="AC5" s="227" t="str">
        <f>NOVA!B52</f>
        <v>1b</v>
      </c>
      <c r="AD5" s="227" t="str">
        <f>NOVA!C52</f>
        <v>List at least two questions or ideas</v>
      </c>
      <c r="AE5" s="227"/>
      <c r="AF5" s="227" t="str">
        <f>IF(NOVA!Q52&lt;&gt;"", NOVA!Q52, "")</f>
        <v/>
      </c>
      <c r="AG5" s="224"/>
      <c r="AH5" s="227" t="str">
        <f>NOVA!B116</f>
        <v>1b</v>
      </c>
      <c r="AI5" s="227" t="str">
        <f>NOVA!C116</f>
        <v>List at least two questions or ideas</v>
      </c>
      <c r="AJ5" s="227"/>
      <c r="AK5" s="227" t="str">
        <f>IF(NOVA!Q116&lt;&gt;"", NOVA!Q116, "")</f>
        <v/>
      </c>
    </row>
    <row r="6" spans="1:37">
      <c r="A6" s="39" t="s">
        <v>271</v>
      </c>
      <c r="B6" s="48" t="str">
        <f>IF(COUNTIF(B11:B16,"C")&gt;0,COUNTIF(B11:B16,"C")," ")</f>
        <v xml:space="preserve"> </v>
      </c>
      <c r="D6" s="374"/>
      <c r="E6" s="31" t="str">
        <f>Achievements!$B8</f>
        <v>3a</v>
      </c>
      <c r="F6" s="179" t="str">
        <f>Achievements!$C8</f>
        <v>Recite Outdoor Code</v>
      </c>
      <c r="G6" s="32" t="str">
        <f>IF(Achievements!Q8&lt;&gt;"","A","")</f>
        <v/>
      </c>
      <c r="I6" s="367"/>
      <c r="J6" s="178">
        <f>Electives!B9</f>
        <v>3</v>
      </c>
      <c r="K6" s="36" t="str">
        <f>Electives!C9</f>
        <v>Make a rubbing of a coin</v>
      </c>
      <c r="L6" s="31" t="str">
        <f>IF(Electives!Q9&lt;&gt;"","E","")</f>
        <v/>
      </c>
      <c r="N6" s="378"/>
      <c r="O6" s="178" t="str">
        <f>Electives!B77</f>
        <v>3a</v>
      </c>
      <c r="P6" s="36" t="str">
        <f>Electives!C77</f>
        <v>Make a fossil cast</v>
      </c>
      <c r="Q6" s="31" t="str">
        <f>IF(Electives!Q77&lt;&gt;"","E","")</f>
        <v/>
      </c>
      <c r="R6" s="228"/>
      <c r="S6" s="226">
        <f>'Cub Awards'!B8</f>
        <v>3</v>
      </c>
      <c r="T6" s="364" t="str">
        <f>'Cub Awards'!C8</f>
        <v>Create/plan/practice summoning help</v>
      </c>
      <c r="U6" s="364"/>
      <c r="V6" s="226" t="str">
        <f>IF('Cub Awards'!Q8&lt;&gt;"", 'Cub Awards'!Q8, "")</f>
        <v/>
      </c>
      <c r="W6" s="228"/>
      <c r="X6" s="227">
        <f>NOVA!B176</f>
        <v>2</v>
      </c>
      <c r="Y6" s="227" t="str">
        <f>NOVA!C176</f>
        <v>Complete Call of the Wild adventure</v>
      </c>
      <c r="Z6" s="227"/>
      <c r="AA6" s="227" t="str">
        <f>IF(NOVA!Q176&lt;&gt;"", NOVA!Q176, "")</f>
        <v/>
      </c>
      <c r="AB6" s="228"/>
      <c r="AC6" s="227" t="str">
        <f>NOVA!B53</f>
        <v>1c</v>
      </c>
      <c r="AD6" s="227" t="str">
        <f>NOVA!C53</f>
        <v>Discuss two with your counselor</v>
      </c>
      <c r="AE6" s="227"/>
      <c r="AF6" s="227" t="str">
        <f>IF(NOVA!Q53&lt;&gt;"", NOVA!Q53, "")</f>
        <v/>
      </c>
      <c r="AG6" s="228"/>
      <c r="AH6" s="227" t="str">
        <f>NOVA!B117</f>
        <v>1c</v>
      </c>
      <c r="AI6" s="227" t="str">
        <f>NOVA!C117</f>
        <v>Discuss two with your counselor</v>
      </c>
      <c r="AJ6" s="227"/>
      <c r="AK6" s="227" t="str">
        <f>IF(NOVA!Q117&lt;&gt;"", NOVA!Q117,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IF(Achievements!Q9&lt;&gt;"","A","")</f>
        <v/>
      </c>
      <c r="I7" s="367"/>
      <c r="J7" s="178">
        <f>Electives!B10</f>
        <v>4</v>
      </c>
      <c r="K7" s="36" t="str">
        <f>Electives!C10</f>
        <v>Play a game with coin math</v>
      </c>
      <c r="L7" s="31" t="str">
        <f>IF(Electives!Q10&lt;&gt;"","E","")</f>
        <v/>
      </c>
      <c r="N7" s="378"/>
      <c r="O7" s="178" t="str">
        <f>Electives!B78</f>
        <v>3b</v>
      </c>
      <c r="P7" s="36" t="str">
        <f>Electives!C78</f>
        <v>Make a dinosaur dig and dig in it</v>
      </c>
      <c r="Q7" s="31" t="str">
        <f>IF(Electives!Q78&lt;&gt;"","E","")</f>
        <v/>
      </c>
      <c r="R7" s="228"/>
      <c r="S7" s="226">
        <f>'Cub Awards'!B9</f>
        <v>4</v>
      </c>
      <c r="T7" s="364" t="str">
        <f>'Cub Awards'!C9</f>
        <v>Learn basic first aid</v>
      </c>
      <c r="U7" s="364"/>
      <c r="V7" s="226" t="str">
        <f>IF('Cub Awards'!Q9&lt;&gt;"", 'Cub Awards'!Q9, "")</f>
        <v/>
      </c>
      <c r="W7" s="228"/>
      <c r="X7" s="227">
        <f>NOVA!B177</f>
        <v>3</v>
      </c>
      <c r="Y7" s="227" t="str">
        <f>NOVA!C177</f>
        <v>Discuss facts about Dr. Alvarez</v>
      </c>
      <c r="Z7" s="227"/>
      <c r="AA7" s="227" t="str">
        <f>IF(NOVA!Q177&lt;&gt;"", NOVA!Q177, "")</f>
        <v/>
      </c>
      <c r="AB7" s="228"/>
      <c r="AC7" s="227">
        <f>NOVA!B54</f>
        <v>2</v>
      </c>
      <c r="AD7" s="227" t="str">
        <f>NOVA!C54</f>
        <v>Complete an elective listed in comment</v>
      </c>
      <c r="AE7" s="227"/>
      <c r="AF7" s="227" t="str">
        <f>IF(NOVA!Q54&lt;&gt;"", NOVA!Q54, "")</f>
        <v/>
      </c>
      <c r="AG7" s="228"/>
      <c r="AH7" s="227">
        <f>NOVA!B118</f>
        <v>2</v>
      </c>
      <c r="AI7" s="227" t="str">
        <f>NOVA!C118</f>
        <v>Complete an elective listed in comment</v>
      </c>
      <c r="AJ7" s="227"/>
      <c r="AK7" s="227" t="str">
        <f>IF(NOVA!Q118&lt;&gt;"", NOVA!Q118, "")</f>
        <v/>
      </c>
    </row>
    <row r="8" spans="1:37">
      <c r="A8" s="47"/>
      <c r="B8" s="47"/>
      <c r="D8" s="374"/>
      <c r="E8" s="31" t="str">
        <f>Achievements!$B10</f>
        <v>3c</v>
      </c>
      <c r="F8" s="179" t="str">
        <f>Achievements!$C10</f>
        <v>List how you are careful with fire</v>
      </c>
      <c r="G8" s="32" t="str">
        <f>IF(Achievements!Q10&lt;&gt;"","A","")</f>
        <v/>
      </c>
      <c r="I8" s="367"/>
      <c r="J8" s="178">
        <f>Electives!B11</f>
        <v>5</v>
      </c>
      <c r="K8" s="36" t="str">
        <f>Electives!C11</f>
        <v>Play a coin game</v>
      </c>
      <c r="L8" s="31" t="str">
        <f>IF(Electives!Q11&lt;&gt;"","E","")</f>
        <v/>
      </c>
      <c r="N8" s="378"/>
      <c r="O8" s="178">
        <f>Electives!B79</f>
        <v>4</v>
      </c>
      <c r="P8" s="36" t="str">
        <f>Electives!C79</f>
        <v>Make an edible fossil</v>
      </c>
      <c r="Q8" s="31" t="str">
        <f>IF(Electives!Q79&lt;&gt;"","E","")</f>
        <v/>
      </c>
      <c r="R8" s="228"/>
      <c r="S8" s="226">
        <f>'Cub Awards'!B10</f>
        <v>5</v>
      </c>
      <c r="T8" s="364" t="str">
        <f>'Cub Awards'!C10</f>
        <v>Join a safe kids program</v>
      </c>
      <c r="U8" s="364"/>
      <c r="V8" s="226" t="str">
        <f>IF('Cub Awards'!Q10&lt;&gt;"", 'Cub Awards'!Q10, "")</f>
        <v/>
      </c>
      <c r="W8" s="228"/>
      <c r="X8" s="227">
        <f>NOVA!B178</f>
        <v>4</v>
      </c>
      <c r="Y8" s="227" t="str">
        <f>NOVA!C178</f>
        <v>Research 3 famous STEM professionals</v>
      </c>
      <c r="Z8" s="227"/>
      <c r="AA8" s="227" t="str">
        <f>IF(NOVA!Q178&lt;&gt;"", NOVA!Q178, "")</f>
        <v/>
      </c>
      <c r="AB8" s="228"/>
      <c r="AC8" s="227" t="str">
        <f>NOVA!B55</f>
        <v>3a</v>
      </c>
      <c r="AD8" s="227" t="str">
        <f>NOVA!C55</f>
        <v>Explore what is wildlife</v>
      </c>
      <c r="AE8" s="227"/>
      <c r="AF8" s="227" t="str">
        <f>IF(NOVA!Q55&lt;&gt;"", NOVA!Q55, "")</f>
        <v/>
      </c>
      <c r="AG8" s="228"/>
      <c r="AH8" s="227" t="str">
        <f>NOVA!B119</f>
        <v>3a</v>
      </c>
      <c r="AI8" s="227" t="str">
        <f>NOVA!C119</f>
        <v>Look up definition of Technology</v>
      </c>
      <c r="AJ8" s="227"/>
      <c r="AK8" s="227" t="str">
        <f>IF(NOVA!Q119&lt;&gt;"", NOVA!Q119, "")</f>
        <v/>
      </c>
    </row>
    <row r="9" spans="1:37">
      <c r="A9" s="4"/>
      <c r="B9" s="4"/>
      <c r="D9" s="374"/>
      <c r="E9" s="31" t="str">
        <f>Achievements!$B11</f>
        <v>4a</v>
      </c>
      <c r="F9" s="179" t="str">
        <f>Achievements!$C11</f>
        <v>Show what to do during natural disaster</v>
      </c>
      <c r="G9" s="32" t="str">
        <f>IF(Achievements!Q11&lt;&gt;"","A","")</f>
        <v/>
      </c>
      <c r="I9" s="367"/>
      <c r="J9" s="178">
        <f>Electives!B12</f>
        <v>6</v>
      </c>
      <c r="K9" s="36" t="str">
        <f>Electives!C12</f>
        <v>Create a balance scale</v>
      </c>
      <c r="L9" s="31" t="str">
        <f>IF(Electives!Q12&lt;&gt;"","E","")</f>
        <v/>
      </c>
      <c r="O9" s="174" t="str">
        <f>Electives!B81</f>
        <v>Finding Your Way</v>
      </c>
      <c r="P9" s="29"/>
      <c r="R9" s="228"/>
      <c r="S9" s="226">
        <f>'Cub Awards'!B11</f>
        <v>6</v>
      </c>
      <c r="T9" s="364" t="str">
        <f>'Cub Awards'!C11</f>
        <v>Tell about what you learned</v>
      </c>
      <c r="U9" s="364"/>
      <c r="V9" s="226" t="str">
        <f>IF('Cub Awards'!Q11&lt;&gt;"", 'Cub Awards'!Q11, "")</f>
        <v/>
      </c>
      <c r="W9" s="228"/>
      <c r="X9" s="227">
        <f>NOVA!B179</f>
        <v>5</v>
      </c>
      <c r="Y9" s="227" t="str">
        <f>NOVA!C179</f>
        <v>Discuss importance of STEM education</v>
      </c>
      <c r="Z9" s="227"/>
      <c r="AA9" s="227" t="str">
        <f>IF(NOVA!Q179&lt;&gt;"", NOVA!Q179, "")</f>
        <v/>
      </c>
      <c r="AB9" s="228"/>
      <c r="AC9" s="227" t="str">
        <f>NOVA!B56</f>
        <v>3b</v>
      </c>
      <c r="AD9" s="227" t="str">
        <f>NOVA!C56</f>
        <v>Explain relationships within food chain</v>
      </c>
      <c r="AE9" s="227"/>
      <c r="AF9" s="227" t="str">
        <f>IF(NOVA!Q56&lt;&gt;"", NOVA!Q56, "")</f>
        <v/>
      </c>
      <c r="AG9" s="228"/>
      <c r="AH9" s="227" t="str">
        <f>NOVA!B120</f>
        <v>3b1</v>
      </c>
      <c r="AI9" s="227" t="str">
        <f>NOVA!C120</f>
        <v>How is tech used in communication</v>
      </c>
      <c r="AJ9" s="227"/>
      <c r="AK9" s="227" t="str">
        <f>IF(NOVA!Q120&lt;&gt;"", NOVA!Q120, "")</f>
        <v/>
      </c>
    </row>
    <row r="10" spans="1:37" ht="12.75" customHeight="1">
      <c r="A10" s="1" t="s">
        <v>24</v>
      </c>
      <c r="D10" s="374"/>
      <c r="E10" s="31" t="str">
        <f>Achievements!$B12</f>
        <v>4b</v>
      </c>
      <c r="F10" s="179" t="str">
        <f>Achievements!$C12</f>
        <v>Show what to do to prevent spreading germs</v>
      </c>
      <c r="G10" s="32" t="str">
        <f>IF(Achievements!Q12&lt;&gt;"","A","")</f>
        <v/>
      </c>
      <c r="I10" s="368"/>
      <c r="J10" s="178">
        <f>Electives!B13</f>
        <v>7</v>
      </c>
      <c r="K10" s="36" t="str">
        <f>Electives!C13</f>
        <v>Do a coin weight investigation</v>
      </c>
      <c r="L10" s="31" t="str">
        <f>IF(Electives!Q13&lt;&gt;"","E","")</f>
        <v/>
      </c>
      <c r="N10" s="378" t="str">
        <f>Electives!E81</f>
        <v>(do all)</v>
      </c>
      <c r="O10" s="178" t="str">
        <f>Electives!B82</f>
        <v>1a</v>
      </c>
      <c r="P10" s="36" t="str">
        <f>Electives!C82</f>
        <v>Locate your home on a map</v>
      </c>
      <c r="Q10" s="31" t="str">
        <f>IF(Electives!Q82&lt;&gt;"","E","")</f>
        <v/>
      </c>
      <c r="R10" s="224"/>
      <c r="S10" s="229"/>
      <c r="T10" s="324" t="str">
        <f>'Cub Awards'!C13</f>
        <v>Outdoor Activity Award</v>
      </c>
      <c r="U10" s="324"/>
      <c r="V10" s="229"/>
      <c r="W10" s="224"/>
      <c r="X10" s="227">
        <f>NOVA!B180</f>
        <v>6</v>
      </c>
      <c r="Y10" s="227" t="str">
        <f>NOVA!C180</f>
        <v>Participate in a science project</v>
      </c>
      <c r="Z10" s="227"/>
      <c r="AA10" s="227" t="str">
        <f>IF(NOVA!Q180&lt;&gt;"", NOVA!Q180, "")</f>
        <v/>
      </c>
      <c r="AB10" s="224"/>
      <c r="AC10" s="227" t="str">
        <f>NOVA!B57</f>
        <v>3c</v>
      </c>
      <c r="AD10" s="227" t="str">
        <f>NOVA!C57</f>
        <v>Explain your favorite plant / wildlife</v>
      </c>
      <c r="AE10" s="227"/>
      <c r="AF10" s="227" t="str">
        <f>IF(NOVA!Q57&lt;&gt;"", NOVA!Q57, "")</f>
        <v/>
      </c>
      <c r="AG10" s="224"/>
      <c r="AH10" s="227" t="str">
        <f>NOVA!B121</f>
        <v>3b2</v>
      </c>
      <c r="AI10" s="227" t="str">
        <f>NOVA!C121</f>
        <v>How is tech used in business</v>
      </c>
      <c r="AJ10" s="227"/>
      <c r="AK10" s="227" t="str">
        <f>IF(NOVA!Q121&lt;&gt;"", NOVA!Q121, "")</f>
        <v/>
      </c>
    </row>
    <row r="11" spans="1:37" ht="13.2" customHeight="1">
      <c r="A11" s="40" t="str">
        <f>Achievements!B5</f>
        <v>Call of the Wild</v>
      </c>
      <c r="B11" s="49" t="str">
        <f>Achievements!Q15</f>
        <v/>
      </c>
      <c r="D11" s="374"/>
      <c r="E11" s="31">
        <f>Achievements!$B13</f>
        <v>5</v>
      </c>
      <c r="F11" s="179" t="str">
        <f>Achievements!$C13</f>
        <v>Tie an overhand and square knots</v>
      </c>
      <c r="G11" s="32" t="str">
        <f>IF(Achievements!Q13&lt;&gt;"","A","")</f>
        <v/>
      </c>
      <c r="J11" s="174" t="str">
        <f>Electives!B15</f>
        <v>Air of the Wolf</v>
      </c>
      <c r="K11" s="1"/>
      <c r="N11" s="378"/>
      <c r="O11" s="178" t="str">
        <f>Electives!B83</f>
        <v>1b</v>
      </c>
      <c r="P11" s="36" t="str">
        <f>Electives!C83</f>
        <v>Draw a map</v>
      </c>
      <c r="Q11" s="31" t="str">
        <f>IF(Electives!Q83&lt;&gt;"","E","")</f>
        <v/>
      </c>
      <c r="R11" s="224"/>
      <c r="S11" s="226">
        <f>'Cub Awards'!B14</f>
        <v>1</v>
      </c>
      <c r="T11" s="364" t="str">
        <f>'Cub Awards'!C14</f>
        <v>Attend either summer Day or Resident camp</v>
      </c>
      <c r="U11" s="364"/>
      <c r="V11" s="226" t="str">
        <f>IF('Cub Awards'!Q14&lt;&gt;"", 'Cub Awards'!Q14, "")</f>
        <v/>
      </c>
      <c r="W11" s="224"/>
      <c r="X11" s="227">
        <f>NOVA!B181</f>
        <v>7</v>
      </c>
      <c r="Y11" s="227" t="str">
        <f>NOVA!C181</f>
        <v>Do ONE</v>
      </c>
      <c r="Z11" s="227"/>
      <c r="AA11" s="227" t="str">
        <f>IF(NOVA!Q181&lt;&gt;"", NOVA!Q181, "")</f>
        <v/>
      </c>
      <c r="AB11" s="224"/>
      <c r="AC11" s="227" t="str">
        <f>NOVA!B58</f>
        <v>3d</v>
      </c>
      <c r="AD11" s="227" t="str">
        <f>NOVA!C58</f>
        <v>Discuss what you've learned</v>
      </c>
      <c r="AE11" s="227"/>
      <c r="AF11" s="227" t="str">
        <f>IF(NOVA!Q58&lt;&gt;"", NOVA!Q58, "")</f>
        <v/>
      </c>
      <c r="AG11" s="224"/>
      <c r="AH11" s="227" t="str">
        <f>NOVA!B122</f>
        <v>3b3</v>
      </c>
      <c r="AI11" s="227" t="str">
        <f>NOVA!C122</f>
        <v>How is tech used in construction</v>
      </c>
      <c r="AJ11" s="227"/>
      <c r="AK11" s="227" t="str">
        <f>IF(NOVA!Q122&lt;&gt;"", NOVA!Q122, "")</f>
        <v/>
      </c>
    </row>
    <row r="12" spans="1:37" ht="13.2" customHeight="1">
      <c r="A12" s="41" t="str">
        <f>Achievements!B16</f>
        <v>Council Fire</v>
      </c>
      <c r="B12" s="49" t="str">
        <f>Achievements!Q24</f>
        <v/>
      </c>
      <c r="D12" s="374"/>
      <c r="E12" s="31">
        <f>Achievements!$B14</f>
        <v>6</v>
      </c>
      <c r="F12" s="179" t="str">
        <f>Achievements!$C14</f>
        <v>Identify four types of animals</v>
      </c>
      <c r="G12" s="32" t="str">
        <f>IF(Achievements!Q14&lt;&gt;"","A","")</f>
        <v/>
      </c>
      <c r="I12" s="378" t="str">
        <f>Electives!E15</f>
        <v>(do two of 1 and two of 2)</v>
      </c>
      <c r="J12" s="178" t="str">
        <f>Electives!B16</f>
        <v>1a</v>
      </c>
      <c r="K12" s="178" t="str">
        <f>Electives!C16</f>
        <v>Fly and modify a paper airplane</v>
      </c>
      <c r="L12" s="31" t="str">
        <f>IF(Electives!Q16&lt;&gt;"","E","")</f>
        <v/>
      </c>
      <c r="N12" s="378"/>
      <c r="O12" s="178" t="str">
        <f>Electives!B84</f>
        <v>2a</v>
      </c>
      <c r="P12" s="36" t="str">
        <f>Electives!C84</f>
        <v>Identify a compass rose</v>
      </c>
      <c r="Q12" s="31" t="str">
        <f>IF(Electives!Q84&lt;&gt;"","E","")</f>
        <v/>
      </c>
      <c r="R12" s="221"/>
      <c r="S12" s="226">
        <f>'Cub Awards'!B15</f>
        <v>2</v>
      </c>
      <c r="T12" s="364" t="str">
        <f>'Cub Awards'!C15</f>
        <v>Complete Paws on the Path</v>
      </c>
      <c r="U12" s="364"/>
      <c r="V12" s="226" t="str">
        <f>IF('Cub Awards'!Q15&lt;&gt;"", 'Cub Awards'!Q15, "")</f>
        <v xml:space="preserve"> </v>
      </c>
      <c r="W12" s="221"/>
      <c r="X12" s="227" t="str">
        <f>NOVA!B182</f>
        <v>7a</v>
      </c>
      <c r="Y12" s="227" t="str">
        <f>NOVA!C182</f>
        <v>Visit with someone in a STEM career</v>
      </c>
      <c r="Z12" s="227"/>
      <c r="AA12" s="227" t="str">
        <f>IF(NOVA!Q182&lt;&gt;"", NOVA!Q182, "")</f>
        <v/>
      </c>
      <c r="AB12" s="221"/>
      <c r="AC12" s="227">
        <f>NOVA!B59</f>
        <v>4</v>
      </c>
      <c r="AD12" s="227" t="str">
        <f>NOVA!C59</f>
        <v>Do TWO from A-F</v>
      </c>
      <c r="AE12" s="227"/>
      <c r="AF12" s="227" t="str">
        <f>IF(NOVA!Q59&lt;&gt;"", NOVA!Q59, "")</f>
        <v/>
      </c>
      <c r="AG12" s="221"/>
      <c r="AH12" s="227" t="str">
        <f>NOVA!B123</f>
        <v>3b4</v>
      </c>
      <c r="AI12" s="227" t="str">
        <f>NOVA!C123</f>
        <v>How is tech used in sports</v>
      </c>
      <c r="AJ12" s="227"/>
      <c r="AK12" s="227" t="str">
        <f>IF(NOVA!Q123&lt;&gt;"", NOVA!Q123, "")</f>
        <v/>
      </c>
    </row>
    <row r="13" spans="1:37">
      <c r="A13" s="41" t="str">
        <f>Achievements!B25</f>
        <v>Duty to God Footsteps</v>
      </c>
      <c r="B13" s="49" t="str">
        <f>Achievements!Q32</f>
        <v/>
      </c>
      <c r="D13" s="379" t="str">
        <f>Achievements!$B16</f>
        <v>Council Fire</v>
      </c>
      <c r="E13" s="379"/>
      <c r="F13" s="379"/>
      <c r="G13" s="379"/>
      <c r="I13" s="378"/>
      <c r="J13" s="178" t="str">
        <f>Electives!B17</f>
        <v>1b</v>
      </c>
      <c r="K13" s="178" t="str">
        <f>Electives!C17</f>
        <v>Make a balloon powered sled</v>
      </c>
      <c r="L13" s="31" t="str">
        <f>IF(Electives!Q17&lt;&gt;"","E","")</f>
        <v/>
      </c>
      <c r="N13" s="378"/>
      <c r="O13" s="178" t="str">
        <f>Electives!B85</f>
        <v>2b</v>
      </c>
      <c r="P13" s="36" t="str">
        <f>Electives!C85</f>
        <v>Use a compass to find north</v>
      </c>
      <c r="Q13" s="31" t="str">
        <f>IF(Electives!Q85&lt;&gt;"","E","")</f>
        <v/>
      </c>
      <c r="R13" s="221"/>
      <c r="S13" s="226">
        <f>'Cub Awards'!B16</f>
        <v>3</v>
      </c>
      <c r="T13" s="364" t="str">
        <f>'Cub Awards'!C16</f>
        <v>do five</v>
      </c>
      <c r="U13" s="364"/>
      <c r="V13" s="226" t="str">
        <f>IF('Cub Awards'!Q16&lt;&gt;"", 'Cub Awards'!Q16, "")</f>
        <v/>
      </c>
      <c r="W13" s="221"/>
      <c r="X13" s="227" t="str">
        <f>NOVA!B183</f>
        <v>7b</v>
      </c>
      <c r="Y13" s="227" t="str">
        <f>NOVA!C183</f>
        <v>Learn about a career dependent on STEM</v>
      </c>
      <c r="Z13" s="227"/>
      <c r="AA13" s="227" t="str">
        <f>IF(NOVA!Q183&lt;&gt;"", NOVA!Q183, "")</f>
        <v/>
      </c>
      <c r="AB13" s="221"/>
      <c r="AC13" s="227" t="str">
        <f>NOVA!B60</f>
        <v>4a1</v>
      </c>
      <c r="AD13" s="227" t="str">
        <f>NOVA!C60</f>
        <v xml:space="preserve">Catalog 3-5 endangered plants/animals </v>
      </c>
      <c r="AE13" s="227"/>
      <c r="AF13" s="227" t="str">
        <f>IF(NOVA!Q60&lt;&gt;"", NOVA!Q60, "")</f>
        <v/>
      </c>
      <c r="AG13" s="221"/>
      <c r="AH13" s="227" t="str">
        <f>NOVA!B124</f>
        <v>3b5</v>
      </c>
      <c r="AI13" s="227" t="str">
        <f>NOVA!C124</f>
        <v>How is tech used in entertainment</v>
      </c>
      <c r="AJ13" s="227"/>
      <c r="AK13" s="227" t="str">
        <f>IF(NOVA!Q124&lt;&gt;"", NOVA!Q124, "")</f>
        <v/>
      </c>
    </row>
    <row r="14" spans="1:37" ht="12.75" customHeight="1">
      <c r="A14" s="41" t="str">
        <f>Achievements!B33</f>
        <v>Howling at the Moon</v>
      </c>
      <c r="B14" s="49" t="str">
        <f>Achievements!Q38</f>
        <v xml:space="preserve"> </v>
      </c>
      <c r="D14" s="373" t="str">
        <f>Achievements!E16</f>
        <v>(do 1-2 and one of 3-7)</v>
      </c>
      <c r="E14" s="31">
        <f>Achievements!$B17</f>
        <v>1</v>
      </c>
      <c r="F14" s="179" t="str">
        <f>Achievements!$C17</f>
        <v>Participate in a flag ceremony</v>
      </c>
      <c r="G14" s="32" t="str">
        <f>IF(Achievements!Q17&lt;&gt;"","A","")</f>
        <v/>
      </c>
      <c r="I14" s="378"/>
      <c r="J14" s="178" t="str">
        <f>Electives!B18</f>
        <v>1c</v>
      </c>
      <c r="K14" s="178" t="str">
        <f>Electives!C18</f>
        <v>Bounce an underinflated ball</v>
      </c>
      <c r="L14" s="31" t="str">
        <f>IF(Electives!Q18&lt;&gt;"","E","")</f>
        <v/>
      </c>
      <c r="N14" s="378"/>
      <c r="O14" s="178">
        <f>Electives!B86</f>
        <v>3</v>
      </c>
      <c r="P14" s="36" t="str">
        <f>Electives!C86</f>
        <v>Use a compass on a scavenger hunt</v>
      </c>
      <c r="Q14" s="31" t="str">
        <f>IF(Electives!Q86&lt;&gt;"","E","")</f>
        <v/>
      </c>
      <c r="R14" s="228"/>
      <c r="S14" s="226" t="str">
        <f>'Cub Awards'!B17</f>
        <v>a</v>
      </c>
      <c r="T14" s="364" t="str">
        <f>'Cub Awards'!C17</f>
        <v>Participate in nature hike</v>
      </c>
      <c r="U14" s="364"/>
      <c r="V14" s="226" t="str">
        <f>IF('Cub Awards'!Q17&lt;&gt;"", 'Cub Awards'!Q17, "")</f>
        <v/>
      </c>
      <c r="W14" s="228"/>
      <c r="X14" s="227">
        <f>NOVA!B184</f>
        <v>8</v>
      </c>
      <c r="Y14" s="227" t="str">
        <f>NOVA!C184</f>
        <v>Discuss scientific method</v>
      </c>
      <c r="Z14" s="227"/>
      <c r="AA14" s="227" t="str">
        <f>IF(NOVA!Q184&lt;&gt;"", NOVA!Q184, "")</f>
        <v/>
      </c>
      <c r="AB14" s="228"/>
      <c r="AC14" s="227" t="str">
        <f>NOVA!B61</f>
        <v>4a2</v>
      </c>
      <c r="AD14" s="227" t="str">
        <f>NOVA!C61</f>
        <v>Display 10 locally threatened species</v>
      </c>
      <c r="AE14" s="227"/>
      <c r="AF14" s="227" t="str">
        <f>IF(NOVA!Q61&lt;&gt;"", NOVA!Q61, "")</f>
        <v/>
      </c>
      <c r="AG14" s="228"/>
      <c r="AH14" s="227" t="str">
        <f>NOVA!B125</f>
        <v>3c</v>
      </c>
      <c r="AI14" s="227" t="str">
        <f>NOVA!C125</f>
        <v>Discuss your findings with counselor</v>
      </c>
      <c r="AJ14" s="227"/>
      <c r="AK14" s="227" t="str">
        <f>IF(NOVA!Q125&lt;&gt;"", NOVA!Q125, "")</f>
        <v/>
      </c>
    </row>
    <row r="15" spans="1:37">
      <c r="A15" s="41" t="str">
        <f>Achievements!B39</f>
        <v>Paws on the Path</v>
      </c>
      <c r="B15" s="49" t="str">
        <f>Achievements!Q47</f>
        <v xml:space="preserve"> </v>
      </c>
      <c r="D15" s="374"/>
      <c r="E15" s="31">
        <f>Achievements!$B18</f>
        <v>2</v>
      </c>
      <c r="F15" s="179" t="str">
        <f>Achievements!$C18</f>
        <v>Work on a service project</v>
      </c>
      <c r="G15" s="32" t="str">
        <f>IF(Achievements!Q18&lt;&gt;"","A","")</f>
        <v/>
      </c>
      <c r="I15" s="378"/>
      <c r="J15" s="178" t="str">
        <f>Electives!B19</f>
        <v>1d</v>
      </c>
      <c r="K15" s="178" t="str">
        <f>Electives!C19</f>
        <v>Roll an underinflated ball or tire</v>
      </c>
      <c r="L15" s="31" t="str">
        <f>IF(Electives!Q19&lt;&gt;"","E","")</f>
        <v/>
      </c>
      <c r="N15" s="378"/>
      <c r="O15" s="178">
        <f>Electives!B87</f>
        <v>4</v>
      </c>
      <c r="P15" s="36" t="str">
        <f>Electives!C87</f>
        <v>Go on a hike with a map and compass</v>
      </c>
      <c r="Q15" s="31" t="str">
        <f>IF(Electives!Q87&lt;&gt;"","E","")</f>
        <v/>
      </c>
      <c r="R15" s="224"/>
      <c r="S15" s="226" t="str">
        <f>'Cub Awards'!B18</f>
        <v>b</v>
      </c>
      <c r="T15" s="364" t="str">
        <f>'Cub Awards'!C18</f>
        <v>Participate in outdoor activity</v>
      </c>
      <c r="U15" s="364"/>
      <c r="V15" s="226" t="str">
        <f>IF('Cub Awards'!Q18&lt;&gt;"", 'Cub Awards'!Q18, "")</f>
        <v/>
      </c>
      <c r="W15" s="224"/>
      <c r="X15" s="227">
        <f>NOVA!B185</f>
        <v>9</v>
      </c>
      <c r="Y15" s="227" t="str">
        <f>NOVA!C185</f>
        <v>Participate in a STEM activity with den</v>
      </c>
      <c r="Z15" s="227"/>
      <c r="AA15" s="227" t="str">
        <f>IF(NOVA!Q185&lt;&gt;"", NOVA!Q185, "")</f>
        <v/>
      </c>
      <c r="AB15" s="224"/>
      <c r="AC15" s="227" t="str">
        <f>NOVA!B62</f>
        <v>4a3</v>
      </c>
      <c r="AD15" s="227" t="str">
        <f>NOVA!C62</f>
        <v>Discuss threatened v. endangered v. extinct</v>
      </c>
      <c r="AE15" s="227"/>
      <c r="AF15" s="227" t="str">
        <f>IF(NOVA!Q62&lt;&gt;"", NOVA!Q62, "")</f>
        <v/>
      </c>
      <c r="AG15" s="224"/>
      <c r="AH15" s="227">
        <f>NOVA!B126</f>
        <v>4</v>
      </c>
      <c r="AI15" s="227" t="str">
        <f>NOVA!C126</f>
        <v>Visit a place where tech is used</v>
      </c>
      <c r="AJ15" s="227"/>
      <c r="AK15" s="227" t="str">
        <f>IF(NOVA!Q126&lt;&gt;"", NOVA!Q126, "")</f>
        <v/>
      </c>
    </row>
    <row r="16" spans="1:37" ht="13.2" customHeight="1">
      <c r="A16" s="42" t="str">
        <f>Achievements!B48</f>
        <v>Running with the Pack</v>
      </c>
      <c r="B16" s="49" t="str">
        <f>Achievements!Q55</f>
        <v xml:space="preserve"> </v>
      </c>
      <c r="D16" s="374"/>
      <c r="E16" s="31">
        <f>Achievements!$B19</f>
        <v>3</v>
      </c>
      <c r="F16" s="179" t="str">
        <f>Achievements!$C19</f>
        <v>Talk to a PD officer / FD member, etc</v>
      </c>
      <c r="G16" s="32" t="str">
        <f>IF(Achievements!Q19&lt;&gt;"","A","")</f>
        <v/>
      </c>
      <c r="I16" s="378"/>
      <c r="J16" s="178" t="str">
        <f>Electives!B20</f>
        <v>2a</v>
      </c>
      <c r="K16" s="178" t="str">
        <f>Electives!C20</f>
        <v>Record the sounds you hear outside</v>
      </c>
      <c r="L16" s="31" t="str">
        <f>IF(Electives!Q20&lt;&gt;"","E","")</f>
        <v/>
      </c>
      <c r="O16" s="174" t="str">
        <f>Electives!B89</f>
        <v>Germs Alive!</v>
      </c>
      <c r="P16" s="29"/>
      <c r="R16" s="224"/>
      <c r="S16" s="226" t="str">
        <f>'Cub Awards'!B19</f>
        <v>c</v>
      </c>
      <c r="T16" s="364" t="str">
        <f>'Cub Awards'!C19</f>
        <v>Explain the buddy system</v>
      </c>
      <c r="U16" s="364"/>
      <c r="V16" s="226" t="str">
        <f>IF('Cub Awards'!Q19&lt;&gt;"", 'Cub Awards'!Q19, "")</f>
        <v/>
      </c>
      <c r="W16" s="224"/>
      <c r="X16" s="227">
        <f>NOVA!B186</f>
        <v>10</v>
      </c>
      <c r="Y16" s="227" t="str">
        <f>NOVA!C186</f>
        <v>Submit Supernova application</v>
      </c>
      <c r="Z16" s="227"/>
      <c r="AA16" s="227" t="str">
        <f>IF(NOVA!Q186&lt;&gt;"", NOVA!Q186, "")</f>
        <v/>
      </c>
      <c r="AB16" s="224"/>
      <c r="AC16" s="227" t="str">
        <f>NOVA!B63</f>
        <v>4b1</v>
      </c>
      <c r="AD16" s="227" t="str">
        <f>NOVA!C63</f>
        <v>Catalog 5 locally invasive animals</v>
      </c>
      <c r="AE16" s="227"/>
      <c r="AF16" s="227" t="str">
        <f>IF(NOVA!Q63&lt;&gt;"", NOVA!Q63, "")</f>
        <v/>
      </c>
      <c r="AG16" s="224"/>
      <c r="AH16" s="227" t="str">
        <f>NOVA!B127</f>
        <v>4a1</v>
      </c>
      <c r="AI16" s="227" t="str">
        <f>NOVA!C127</f>
        <v>Talk with someone about tech used</v>
      </c>
      <c r="AJ16" s="227"/>
      <c r="AK16" s="227" t="str">
        <f>IF(NOVA!Q127&lt;&gt;"", NOVA!Q127, "")</f>
        <v/>
      </c>
    </row>
    <row r="17" spans="1:37">
      <c r="D17" s="374"/>
      <c r="E17" s="31">
        <f>Achievements!$B20</f>
        <v>4</v>
      </c>
      <c r="F17" s="179" t="str">
        <f>Achievements!$C20</f>
        <v>Show how your community has changed</v>
      </c>
      <c r="G17" s="32" t="str">
        <f>IF(Achievements!Q20&lt;&gt;"","A","")</f>
        <v/>
      </c>
      <c r="I17" s="378"/>
      <c r="J17" s="178" t="str">
        <f>Electives!B21</f>
        <v>2b</v>
      </c>
      <c r="K17" s="178" t="str">
        <f>Electives!C21</f>
        <v>Create a wind instrument and play it</v>
      </c>
      <c r="L17" s="31" t="str">
        <f>IF(Electives!Q21&lt;&gt;"","E","")</f>
        <v/>
      </c>
      <c r="N17" s="366" t="str">
        <f>Electives!E89</f>
        <v>(do five)</v>
      </c>
      <c r="O17" s="178">
        <f>Electives!B90</f>
        <v>1</v>
      </c>
      <c r="P17" s="36" t="str">
        <f>Electives!C90</f>
        <v>Wash your hands and sing the "Germ Song"</v>
      </c>
      <c r="Q17" s="31" t="str">
        <f>IF(Electives!Q90&lt;&gt;"","E","")</f>
        <v/>
      </c>
      <c r="R17" s="230"/>
      <c r="S17" s="226" t="str">
        <f>'Cub Awards'!B20</f>
        <v>d</v>
      </c>
      <c r="T17" s="364" t="str">
        <f>'Cub Awards'!C20</f>
        <v>Attend a pack overnighter</v>
      </c>
      <c r="U17" s="364"/>
      <c r="V17" s="226" t="str">
        <f>IF('Cub Awards'!Q20&lt;&gt;"", 'Cub Awards'!Q20, "")</f>
        <v/>
      </c>
      <c r="W17" s="230"/>
      <c r="X17" s="222"/>
      <c r="Y17" s="104" t="str">
        <f>NOVA!C5</f>
        <v>NOVA Science: Science Everywhere</v>
      </c>
      <c r="Z17" s="104"/>
      <c r="AA17" s="81"/>
      <c r="AB17" s="230"/>
      <c r="AC17" s="227" t="str">
        <f>NOVA!B64</f>
        <v>4b2</v>
      </c>
      <c r="AD17" s="227" t="str">
        <f>NOVA!C64</f>
        <v>Design display about invasive species</v>
      </c>
      <c r="AE17" s="227"/>
      <c r="AF17" s="227" t="str">
        <f>IF(NOVA!Q64&lt;&gt;"", NOVA!Q64, "")</f>
        <v/>
      </c>
      <c r="AG17" s="230"/>
      <c r="AH17" s="227" t="str">
        <f>NOVA!B128</f>
        <v>4a2</v>
      </c>
      <c r="AI17" s="227" t="str">
        <f>NOVA!C128</f>
        <v>Ask expert why the tech is used</v>
      </c>
      <c r="AJ17" s="227"/>
      <c r="AK17" s="227" t="str">
        <f>IF(NOVA!Q128&lt;&gt;"", NOVA!Q128, "")</f>
        <v/>
      </c>
    </row>
    <row r="18" spans="1:37">
      <c r="D18" s="374"/>
      <c r="E18" s="31">
        <f>Achievements!$B21</f>
        <v>5</v>
      </c>
      <c r="F18" s="179" t="str">
        <f>Achievements!$C21</f>
        <v>Present a solution to a community issue</v>
      </c>
      <c r="G18" s="32" t="str">
        <f>IF(Achievements!Q21&lt;&gt;"","A","")</f>
        <v/>
      </c>
      <c r="I18" s="378"/>
      <c r="J18" s="178" t="str">
        <f>Electives!B22</f>
        <v>2c</v>
      </c>
      <c r="K18" s="178" t="str">
        <f>Electives!C22</f>
        <v>Investigate how speed affects sound</v>
      </c>
      <c r="L18" s="31" t="str">
        <f>IF(Electives!Q22&lt;&gt;"","E","")</f>
        <v/>
      </c>
      <c r="N18" s="371"/>
      <c r="O18" s="178">
        <f>Electives!B91</f>
        <v>2</v>
      </c>
      <c r="P18" s="36" t="str">
        <f>Electives!C91</f>
        <v>Play germ Magnet</v>
      </c>
      <c r="Q18" s="31" t="str">
        <f>IF(Electives!Q91&lt;&gt;"","E","")</f>
        <v/>
      </c>
      <c r="R18" s="230"/>
      <c r="S18" s="226" t="str">
        <f>'Cub Awards'!B21</f>
        <v>e</v>
      </c>
      <c r="T18" s="364" t="str">
        <f>'Cub Awards'!C21</f>
        <v>Complete an oudoor service project</v>
      </c>
      <c r="U18" s="364"/>
      <c r="V18" s="226" t="str">
        <f>IF('Cub Awards'!Q21&lt;&gt;"", 'Cub Awards'!Q21, "")</f>
        <v/>
      </c>
      <c r="W18" s="230"/>
      <c r="X18" s="227" t="str">
        <f>NOVA!B6</f>
        <v>1a</v>
      </c>
      <c r="Y18" s="227" t="str">
        <f>NOVA!C6</f>
        <v>Read or watch 1 hour of science content</v>
      </c>
      <c r="Z18" s="227"/>
      <c r="AA18" s="227" t="str">
        <f>IF(NOVA!Q6&lt;&gt;"", NOVA!Q6, "")</f>
        <v/>
      </c>
      <c r="AB18" s="230"/>
      <c r="AC18" s="227" t="str">
        <f>NOVA!B65</f>
        <v>4b3</v>
      </c>
      <c r="AD18" s="227" t="str">
        <f>NOVA!C65</f>
        <v>Discuss invasive species</v>
      </c>
      <c r="AE18" s="227"/>
      <c r="AF18" s="227" t="str">
        <f>IF(NOVA!Q65&lt;&gt;"", NOVA!Q65, "")</f>
        <v/>
      </c>
      <c r="AG18" s="230"/>
      <c r="AH18" s="227" t="str">
        <f>NOVA!B129</f>
        <v>4b</v>
      </c>
      <c r="AI18" s="227" t="str">
        <f>NOVA!C129</f>
        <v>Discuss with counselor your visit</v>
      </c>
      <c r="AJ18" s="227"/>
      <c r="AK18" s="227" t="str">
        <f>IF(NOVA!Q129&lt;&gt;"", NOVA!Q129, "")</f>
        <v/>
      </c>
    </row>
    <row r="19" spans="1:37">
      <c r="A19" s="44" t="s">
        <v>23</v>
      </c>
      <c r="B19" s="3"/>
      <c r="D19" s="374"/>
      <c r="E19" s="31">
        <f>Achievements!$B22</f>
        <v>6</v>
      </c>
      <c r="F19" s="179" t="str">
        <f>Achievements!$C22</f>
        <v>Make and follow a den duty chart</v>
      </c>
      <c r="G19" s="32" t="str">
        <f>IF(Achievements!Q22&lt;&gt;"","A","")</f>
        <v/>
      </c>
      <c r="I19" s="378"/>
      <c r="J19" s="178" t="str">
        <f>Electives!B23</f>
        <v>2d</v>
      </c>
      <c r="K19" s="178" t="str">
        <f>Electives!C23</f>
        <v>Make and fly a kite</v>
      </c>
      <c r="L19" s="31" t="str">
        <f>IF(Electives!Q23&lt;&gt;"","E","")</f>
        <v/>
      </c>
      <c r="N19" s="371"/>
      <c r="O19" s="178">
        <f>Electives!B92</f>
        <v>3</v>
      </c>
      <c r="P19" s="36" t="str">
        <f>Electives!C92</f>
        <v>Conduct a sneeze demonstration</v>
      </c>
      <c r="Q19" s="31" t="str">
        <f>IF(Electives!Q92&lt;&gt;"","E","")</f>
        <v/>
      </c>
      <c r="R19" s="230"/>
      <c r="S19" s="226" t="str">
        <f>'Cub Awards'!B22</f>
        <v>f</v>
      </c>
      <c r="T19" s="364" t="str">
        <f>'Cub Awards'!C22</f>
        <v>Complete conservation project</v>
      </c>
      <c r="U19" s="364"/>
      <c r="V19" s="226" t="str">
        <f>IF('Cub Awards'!Q22&lt;&gt;"", 'Cub Awards'!Q22, "")</f>
        <v/>
      </c>
      <c r="W19" s="230"/>
      <c r="X19" s="227" t="str">
        <f>NOVA!B7</f>
        <v>1b</v>
      </c>
      <c r="Y19" s="227" t="str">
        <f>NOVA!C7</f>
        <v>List at least two questions or ideas</v>
      </c>
      <c r="Z19" s="227"/>
      <c r="AA19" s="227" t="str">
        <f>IF(NOVA!Q7&lt;&gt;"", NOVA!Q7, "")</f>
        <v/>
      </c>
      <c r="AB19" s="230"/>
      <c r="AC19" s="227" t="str">
        <f>NOVA!B66</f>
        <v>4c1</v>
      </c>
      <c r="AD19" s="227" t="str">
        <f>NOVA!C66</f>
        <v>Visit a local ecosystem and investigate</v>
      </c>
      <c r="AE19" s="227"/>
      <c r="AF19" s="227" t="str">
        <f>IF(NOVA!Q66&lt;&gt;"", NOVA!Q66, "")</f>
        <v/>
      </c>
      <c r="AG19" s="230"/>
      <c r="AH19" s="227">
        <f>NOVA!B130</f>
        <v>5</v>
      </c>
      <c r="AI19" s="227" t="str">
        <f>NOVA!C130</f>
        <v>Discuss how tech affects your life</v>
      </c>
      <c r="AJ19" s="227"/>
      <c r="AK19" s="227" t="str">
        <f>IF(NOVA!Q130&lt;&gt;"", NOVA!Q130, "")</f>
        <v/>
      </c>
    </row>
    <row r="20" spans="1:37">
      <c r="A20" s="132" t="str">
        <f>Electives!B6</f>
        <v>Adventures in Coins</v>
      </c>
      <c r="B20" s="31" t="str">
        <f>IF(Electives!Q14&gt;0,Electives!Q14," ")</f>
        <v/>
      </c>
      <c r="D20" s="375"/>
      <c r="E20" s="31">
        <f>Achievements!$B23</f>
        <v>7</v>
      </c>
      <c r="F20" s="179" t="str">
        <f>Achievements!$C23</f>
        <v>Participate in assembly for military vets</v>
      </c>
      <c r="G20" s="32" t="str">
        <f>IF(Achievements!Q23&lt;&gt;"","A","")</f>
        <v/>
      </c>
      <c r="I20" s="378"/>
      <c r="J20" s="178" t="str">
        <f>Electives!B24</f>
        <v>2e</v>
      </c>
      <c r="K20" s="178" t="str">
        <f>Electives!C24</f>
        <v>Participate in a wind powered race</v>
      </c>
      <c r="L20" s="31" t="str">
        <f>IF(Electives!Q24&lt;&gt;"","E","")</f>
        <v/>
      </c>
      <c r="N20" s="371"/>
      <c r="O20" s="178">
        <f>Electives!B93</f>
        <v>4</v>
      </c>
      <c r="P20" s="36" t="str">
        <f>Electives!C93</f>
        <v>Conduct a mucus demonstration</v>
      </c>
      <c r="Q20" s="31" t="str">
        <f>IF(Electives!Q93&lt;&gt;"","E","")</f>
        <v/>
      </c>
      <c r="R20" s="230"/>
      <c r="S20" s="226" t="str">
        <f>'Cub Awards'!B23</f>
        <v>g</v>
      </c>
      <c r="T20" s="364" t="str">
        <f>'Cub Awards'!C23</f>
        <v>Earn the Summertime Pack Award</v>
      </c>
      <c r="U20" s="364"/>
      <c r="V20" s="226" t="str">
        <f>IF('Cub Awards'!Q23&lt;&gt;"", 'Cub Awards'!Q23, "")</f>
        <v/>
      </c>
      <c r="W20" s="230"/>
      <c r="X20" s="227" t="str">
        <f>NOVA!B8</f>
        <v>1c</v>
      </c>
      <c r="Y20" s="227" t="str">
        <f>NOVA!C8</f>
        <v>Discuss two with your counselor</v>
      </c>
      <c r="Z20" s="227"/>
      <c r="AA20" s="227" t="str">
        <f>IF(NOVA!Q8&lt;&gt;"", NOVA!Q8, "")</f>
        <v/>
      </c>
      <c r="AB20" s="230"/>
      <c r="AC20" s="227" t="str">
        <f>NOVA!B67</f>
        <v>4c2</v>
      </c>
      <c r="AD20" s="227" t="str">
        <f>NOVA!C67</f>
        <v>Draw food web of plants / animals</v>
      </c>
      <c r="AE20" s="227"/>
      <c r="AF20" s="227" t="str">
        <f>IF(NOVA!Q67&lt;&gt;"", NOVA!Q67, "")</f>
        <v/>
      </c>
      <c r="AG20" s="230"/>
      <c r="AH20" s="223"/>
      <c r="AI20" s="224" t="str">
        <f>NOVA!C132</f>
        <v>NOVA Engineering: Swing!</v>
      </c>
      <c r="AJ20" s="225"/>
      <c r="AK20" s="223"/>
    </row>
    <row r="21" spans="1:37">
      <c r="A21" s="133" t="str">
        <f>Electives!B15</f>
        <v>Air of the Wolf</v>
      </c>
      <c r="B21" s="31" t="str">
        <f>IF(Electives!Q25&gt;0,Electives!Q25,"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IF(Electives!Q94&lt;&gt;"","E","")</f>
        <v/>
      </c>
      <c r="R21" s="230"/>
      <c r="S21" s="226" t="str">
        <f>'Cub Awards'!B24</f>
        <v>h</v>
      </c>
      <c r="T21" s="364" t="str">
        <f>'Cub Awards'!C24</f>
        <v>Participate in nature observation</v>
      </c>
      <c r="U21" s="364"/>
      <c r="V21" s="226" t="str">
        <f>IF('Cub Awards'!Q24&lt;&gt;"", 'Cub Awards'!Q24, "")</f>
        <v/>
      </c>
      <c r="W21" s="230"/>
      <c r="X21" s="227">
        <f>NOVA!B9</f>
        <v>2</v>
      </c>
      <c r="Y21" s="227" t="str">
        <f>NOVA!C9</f>
        <v>Complete an elective listed in comment</v>
      </c>
      <c r="Z21" s="227"/>
      <c r="AA21" s="227" t="str">
        <f>IF(NOVA!Q9&lt;&gt;"", NOVA!Q9, "")</f>
        <v/>
      </c>
      <c r="AB21" s="230"/>
      <c r="AC21" s="227" t="str">
        <f>NOVA!B68</f>
        <v>4c3</v>
      </c>
      <c r="AD21" s="227" t="str">
        <f>NOVA!C68</f>
        <v>Discuss food web with counselor</v>
      </c>
      <c r="AE21" s="227"/>
      <c r="AF21" s="227" t="str">
        <f>IF(NOVA!Q68&lt;&gt;"", NOVA!Q68, "")</f>
        <v/>
      </c>
      <c r="AG21" s="230"/>
      <c r="AH21" s="227" t="str">
        <f>NOVA!B133</f>
        <v>1a</v>
      </c>
      <c r="AI21" s="227" t="str">
        <f>NOVA!C133</f>
        <v>Read or watch 1 hour of mechanical content</v>
      </c>
      <c r="AJ21" s="227"/>
      <c r="AK21" s="227" t="str">
        <f>IF(NOVA!Q133&lt;&gt;"", NOVA!Q133, "")</f>
        <v/>
      </c>
    </row>
    <row r="22" spans="1:37" ht="12.75" customHeight="1">
      <c r="A22" s="133" t="str">
        <f>Electives!B26</f>
        <v>Code of the Wolf</v>
      </c>
      <c r="B22" s="50" t="str">
        <f>IF(Electives!Q49&gt;0,Electives!Q49," ")</f>
        <v xml:space="preserve"> </v>
      </c>
      <c r="D22" s="376" t="str">
        <f>Achievements!E25</f>
        <v>(do 1 or 2 and two of 4-6)</v>
      </c>
      <c r="E22" s="31">
        <f>Achievements!$B26</f>
        <v>1</v>
      </c>
      <c r="F22" s="179" t="str">
        <f>Achievements!$C26</f>
        <v>Discuss your duty to God</v>
      </c>
      <c r="G22" s="32" t="str">
        <f>IF(Achievements!Q26&lt;&gt;"","A","")</f>
        <v/>
      </c>
      <c r="I22" s="378" t="str">
        <f>Electives!E26</f>
        <v>(do two of 1, one of 2, one of 3 and one of 4)</v>
      </c>
      <c r="J22" s="178" t="str">
        <f>Electives!B27</f>
        <v>1a</v>
      </c>
      <c r="K22" s="36" t="str">
        <f>Electives!C27</f>
        <v>Make a game requiring math to keep score</v>
      </c>
      <c r="L22" s="31" t="str">
        <f>IF(Electives!Q27&lt;&gt;"","E","")</f>
        <v/>
      </c>
      <c r="N22" s="372"/>
      <c r="O22" s="178">
        <f>Electives!B95</f>
        <v>6</v>
      </c>
      <c r="P22" s="36" t="str">
        <f>Electives!C95</f>
        <v>Make a clean room chart</v>
      </c>
      <c r="Q22" s="31" t="str">
        <f>IF(Electives!Q95&lt;&gt;"","E","")</f>
        <v/>
      </c>
      <c r="R22" s="230"/>
      <c r="S22" s="226" t="str">
        <f>'Cub Awards'!B25</f>
        <v>i</v>
      </c>
      <c r="T22" s="364" t="str">
        <f>'Cub Awards'!C25</f>
        <v>Participate in outdoor aquatics</v>
      </c>
      <c r="U22" s="364"/>
      <c r="V22" s="226" t="str">
        <f>IF('Cub Awards'!Q25&lt;&gt;"", 'Cub Awards'!Q25, "")</f>
        <v/>
      </c>
      <c r="W22" s="230"/>
      <c r="X22" s="227" t="str">
        <f>NOVA!B10</f>
        <v>3a</v>
      </c>
      <c r="Y22" s="227" t="str">
        <f>NOVA!C10</f>
        <v>Choose a question to investigate</v>
      </c>
      <c r="Z22" s="227"/>
      <c r="AA22" s="227" t="str">
        <f>IF(NOVA!Q10&lt;&gt;"", NOVA!Q10, "")</f>
        <v/>
      </c>
      <c r="AB22" s="230"/>
      <c r="AC22" s="227" t="str">
        <f>NOVA!B69</f>
        <v>4d1</v>
      </c>
      <c r="AD22" s="227" t="str">
        <f>NOVA!C69</f>
        <v>Crate diorama of local animal's habitat</v>
      </c>
      <c r="AE22" s="227"/>
      <c r="AF22" s="227" t="str">
        <f>IF(NOVA!Q69&lt;&gt;"", NOVA!Q69, "")</f>
        <v/>
      </c>
      <c r="AG22" s="230"/>
      <c r="AH22" s="227" t="str">
        <f>NOVA!B134</f>
        <v>1b</v>
      </c>
      <c r="AI22" s="227" t="str">
        <f>NOVA!C134</f>
        <v>List at least two questions or ideas</v>
      </c>
      <c r="AJ22" s="227"/>
      <c r="AK22" s="227" t="str">
        <f>IF(NOVA!Q134&lt;&gt;"", NOVA!Q134, "")</f>
        <v/>
      </c>
    </row>
    <row r="23" spans="1:37">
      <c r="A23" s="133" t="str">
        <f>Electives!B50</f>
        <v>Collections and Hobbies</v>
      </c>
      <c r="B23" s="31" t="str">
        <f>IF(Electives!Q57&gt;0,Electives!Q57," ")</f>
        <v/>
      </c>
      <c r="D23" s="377"/>
      <c r="E23" s="31">
        <f>Achievements!$B27</f>
        <v>2</v>
      </c>
      <c r="F23" s="179" t="str">
        <f>Achievements!$C27</f>
        <v>Earn the religious emblem of your faith</v>
      </c>
      <c r="G23" s="32" t="str">
        <f>IF(Achievements!Q27&lt;&gt;"","A","")</f>
        <v/>
      </c>
      <c r="I23" s="378"/>
      <c r="J23" s="178" t="str">
        <f>Electives!B28</f>
        <v>1b</v>
      </c>
      <c r="K23" s="36" t="str">
        <f>Electives!C28</f>
        <v>Play of "Go Fish for 10's"</v>
      </c>
      <c r="L23" s="31" t="str">
        <f>IF(Electives!Q28&lt;&gt;"","E","")</f>
        <v/>
      </c>
      <c r="O23" s="174" t="str">
        <f>Electives!B97</f>
        <v>Grow Something</v>
      </c>
      <c r="P23" s="29"/>
      <c r="R23" s="230"/>
      <c r="S23" s="226" t="str">
        <f>'Cub Awards'!B26</f>
        <v>j</v>
      </c>
      <c r="T23" s="364" t="str">
        <f>'Cub Awards'!C26</f>
        <v>Participate in outdoor campfire pgm</v>
      </c>
      <c r="U23" s="364"/>
      <c r="V23" s="226" t="str">
        <f>IF('Cub Awards'!Q26&lt;&gt;"", 'Cub Awards'!Q26, "")</f>
        <v/>
      </c>
      <c r="W23" s="230"/>
      <c r="X23" s="227" t="str">
        <f>NOVA!B11</f>
        <v>3b</v>
      </c>
      <c r="Y23" s="227" t="str">
        <f>NOVA!C11</f>
        <v>Use scientific method to investigate</v>
      </c>
      <c r="Z23" s="227"/>
      <c r="AA23" s="227" t="str">
        <f>IF(NOVA!Q11&lt;&gt;"", NOVA!Q11, "")</f>
        <v/>
      </c>
      <c r="AB23" s="230"/>
      <c r="AC23" s="227" t="str">
        <f>NOVA!B70</f>
        <v>4d2</v>
      </c>
      <c r="AD23" s="227" t="str">
        <f>NOVA!C70</f>
        <v>Explain what animal must have</v>
      </c>
      <c r="AE23" s="227"/>
      <c r="AF23" s="227" t="str">
        <f>IF(NOVA!Q70&lt;&gt;"", NOVA!Q70, "")</f>
        <v/>
      </c>
      <c r="AG23" s="230"/>
      <c r="AH23" s="227" t="str">
        <f>NOVA!B135</f>
        <v>1c</v>
      </c>
      <c r="AI23" s="227" t="str">
        <f>NOVA!C135</f>
        <v>Discuss two with your counselor</v>
      </c>
      <c r="AJ23" s="227"/>
      <c r="AK23" s="227" t="str">
        <f>IF(NOVA!Q135&lt;&gt;"", NOVA!Q135, "")</f>
        <v/>
      </c>
    </row>
    <row r="24" spans="1:37">
      <c r="A24" s="133" t="str">
        <f>Electives!B58</f>
        <v>Cubs Who Care</v>
      </c>
      <c r="B24" s="31" t="str">
        <f>IF(Electives!Q73&gt;0,Electives!Q73," ")</f>
        <v/>
      </c>
      <c r="D24" s="377"/>
      <c r="E24" s="31">
        <f>Achievements!$B28</f>
        <v>3</v>
      </c>
      <c r="F24" s="179" t="str">
        <f>Achievements!$C28</f>
        <v>Offer a prayer, etc with family/den/pack</v>
      </c>
      <c r="G24" s="32" t="str">
        <f>IF(Achievements!Q28&lt;&gt;"","A","")</f>
        <v/>
      </c>
      <c r="I24" s="378"/>
      <c r="J24" s="178" t="str">
        <f>Electives!B29</f>
        <v>1c</v>
      </c>
      <c r="K24" s="36" t="str">
        <f>Electives!C29</f>
        <v>Do 5 activities that use math</v>
      </c>
      <c r="L24" s="31" t="str">
        <f>IF(Electives!Q29&lt;&gt;"","E","")</f>
        <v/>
      </c>
      <c r="N24" s="366" t="str">
        <f>Electives!E97</f>
        <v>(do 1-3 and one of 4)</v>
      </c>
      <c r="O24" s="178">
        <f>Electives!B98</f>
        <v>1</v>
      </c>
      <c r="P24" s="36" t="str">
        <f>Electives!C98</f>
        <v>Plant a seed</v>
      </c>
      <c r="Q24" s="31" t="str">
        <f>IF(Electives!Q98&lt;&gt;"","E","")</f>
        <v/>
      </c>
      <c r="R24" s="230"/>
      <c r="S24" s="226" t="str">
        <f>'Cub Awards'!B27</f>
        <v>k</v>
      </c>
      <c r="T24" s="364" t="str">
        <f>'Cub Awards'!C27</f>
        <v>Participate in outdoor sporting event</v>
      </c>
      <c r="U24" s="364"/>
      <c r="V24" s="226" t="str">
        <f>IF('Cub Awards'!Q27&lt;&gt;"", 'Cub Awards'!Q27, "")</f>
        <v/>
      </c>
      <c r="W24" s="230"/>
      <c r="X24" s="227" t="str">
        <f>NOVA!B12</f>
        <v>3c</v>
      </c>
      <c r="Y24" s="227" t="str">
        <f>NOVA!C12</f>
        <v>Discuss findings with counselor</v>
      </c>
      <c r="Z24" s="227"/>
      <c r="AA24" s="227" t="str">
        <f>IF(NOVA!Q12&lt;&gt;"", NOVA!Q12, "")</f>
        <v/>
      </c>
      <c r="AB24" s="230"/>
      <c r="AC24" s="238" t="str">
        <f>NOVA!B71</f>
        <v>4e1</v>
      </c>
      <c r="AD24" s="227" t="str">
        <f>NOVA!C71</f>
        <v>Make and place a bird feeder</v>
      </c>
      <c r="AE24" s="227"/>
      <c r="AF24" s="227" t="str">
        <f>IF(NOVA!Q71&lt;&gt;"", NOVA!Q71, "")</f>
        <v/>
      </c>
      <c r="AG24" s="230"/>
      <c r="AH24" s="227">
        <f>NOVA!B136</f>
        <v>2</v>
      </c>
      <c r="AI24" s="227" t="str">
        <f>NOVA!C136</f>
        <v>Complete an elective listed in comment</v>
      </c>
      <c r="AJ24" s="227"/>
      <c r="AK24" s="227" t="str">
        <f>IF(NOVA!Q136&lt;&gt;"", NOVA!Q136, "")</f>
        <v/>
      </c>
    </row>
    <row r="25" spans="1:37" ht="12.75" customHeight="1">
      <c r="A25" s="133" t="str">
        <f>Electives!B74</f>
        <v>Digging in the Past</v>
      </c>
      <c r="B25" s="31" t="str">
        <f>IF(Electives!Q80&gt;0,Electives!Q80," ")</f>
        <v/>
      </c>
      <c r="D25" s="377"/>
      <c r="E25" s="31">
        <f>Achievements!$B29</f>
        <v>4</v>
      </c>
      <c r="F25" s="179" t="str">
        <f>Achievements!$C29</f>
        <v>Read a story about religious freedom</v>
      </c>
      <c r="G25" s="32" t="str">
        <f>IF(Achievements!Q29&lt;&gt;"","A","")</f>
        <v/>
      </c>
      <c r="I25" s="378"/>
      <c r="J25" s="178" t="str">
        <f>Electives!B30</f>
        <v>1d</v>
      </c>
      <c r="K25" s="36" t="str">
        <f>Electives!C30</f>
        <v>Make a rekenrek with two rows</v>
      </c>
      <c r="L25" s="31" t="str">
        <f>IF(Electives!Q30&lt;&gt;"","E","")</f>
        <v/>
      </c>
      <c r="N25" s="371"/>
      <c r="O25" s="178">
        <f>Electives!B99</f>
        <v>2</v>
      </c>
      <c r="P25" s="36" t="str">
        <f>Electives!C99</f>
        <v>Learn about what grows in your area</v>
      </c>
      <c r="Q25" s="31" t="str">
        <f>IF(Electives!Q99&lt;&gt;"","E","")</f>
        <v/>
      </c>
      <c r="R25" s="230"/>
      <c r="S25" s="226" t="str">
        <f>'Cub Awards'!B28</f>
        <v>l</v>
      </c>
      <c r="T25" s="364" t="str">
        <f>'Cub Awards'!C28</f>
        <v>Participate in outdoor worship service</v>
      </c>
      <c r="U25" s="364"/>
      <c r="V25" s="226" t="str">
        <f>IF('Cub Awards'!Q28&lt;&gt;"", 'Cub Awards'!Q28, "")</f>
        <v/>
      </c>
      <c r="W25" s="230"/>
      <c r="X25" s="227">
        <f>NOVA!B13</f>
        <v>4</v>
      </c>
      <c r="Y25" s="227" t="str">
        <f>NOVA!C13</f>
        <v>Visit a place where science is done</v>
      </c>
      <c r="Z25" s="227"/>
      <c r="AA25" s="227" t="str">
        <f>IF(NOVA!Q13&lt;&gt;"", NOVA!Q13, "")</f>
        <v/>
      </c>
      <c r="AB25" s="230"/>
      <c r="AC25" s="227" t="str">
        <f>NOVA!B72</f>
        <v>4e2</v>
      </c>
      <c r="AD25" s="227" t="str">
        <f>NOVA!C72</f>
        <v>Fill feeder with birdseed</v>
      </c>
      <c r="AE25" s="227"/>
      <c r="AF25" s="227" t="str">
        <f>IF(NOVA!Q72&lt;&gt;"", NOVA!Q72, "")</f>
        <v/>
      </c>
      <c r="AG25" s="230"/>
      <c r="AH25" s="227" t="str">
        <f>NOVA!B137</f>
        <v>3a1</v>
      </c>
      <c r="AI25" s="227" t="str">
        <f>NOVA!C137</f>
        <v>Make a list of the three kinds of levers</v>
      </c>
      <c r="AJ25" s="227"/>
      <c r="AK25" s="227" t="str">
        <f>IF(NOVA!Q137&lt;&gt;"", NOVA!Q137, "")</f>
        <v/>
      </c>
    </row>
    <row r="26" spans="1:37" ht="12.75" customHeight="1">
      <c r="A26" s="133" t="str">
        <f>Electives!B81</f>
        <v>Finding Your Way</v>
      </c>
      <c r="B26" s="31" t="str">
        <f>IF(Electives!Q88&gt;0,Electives!Q88," ")</f>
        <v xml:space="preserve"> </v>
      </c>
      <c r="D26" s="377"/>
      <c r="E26" s="31">
        <f>Achievements!$B30</f>
        <v>5</v>
      </c>
      <c r="F26" s="179" t="str">
        <f>Achievements!$C30</f>
        <v>Learn a song of grace</v>
      </c>
      <c r="G26" s="32" t="str">
        <f>IF(Achievements!Q30&lt;&gt;"","A","")</f>
        <v/>
      </c>
      <c r="I26" s="378"/>
      <c r="J26" s="178" t="str">
        <f>Electives!B31</f>
        <v>1e</v>
      </c>
      <c r="K26" s="36" t="str">
        <f>Electives!C31</f>
        <v xml:space="preserve">Make a rain gauge </v>
      </c>
      <c r="L26" s="31" t="str">
        <f>IF(Electives!Q31&lt;&gt;"","E","")</f>
        <v/>
      </c>
      <c r="N26" s="371"/>
      <c r="O26" s="178">
        <f>Electives!B100</f>
        <v>3</v>
      </c>
      <c r="P26" s="36" t="str">
        <f>Electives!C100</f>
        <v>Visit a botanical garden</v>
      </c>
      <c r="Q26" s="31" t="str">
        <f>IF(Electives!Q100&lt;&gt;"","E","")</f>
        <v/>
      </c>
      <c r="R26" s="231"/>
      <c r="S26" s="226" t="str">
        <f>'Cub Awards'!B29</f>
        <v>m</v>
      </c>
      <c r="T26" s="364" t="str">
        <f>'Cub Awards'!C29</f>
        <v>Explore park</v>
      </c>
      <c r="U26" s="364"/>
      <c r="V26" s="226" t="str">
        <f>IF('Cub Awards'!Q29&lt;&gt;"", 'Cub Awards'!Q29, "")</f>
        <v/>
      </c>
      <c r="W26" s="231"/>
      <c r="X26" s="227" t="str">
        <f>NOVA!B14</f>
        <v>4a</v>
      </c>
      <c r="Y26" s="227" t="str">
        <f>NOVA!C14</f>
        <v>Talk to someone in charge about science</v>
      </c>
      <c r="Z26" s="227"/>
      <c r="AA26" s="227" t="str">
        <f>IF(NOVA!Q14&lt;&gt;"", NOVA!Q14, "")</f>
        <v/>
      </c>
      <c r="AB26" s="231"/>
      <c r="AC26" s="227" t="str">
        <f>NOVA!B73</f>
        <v>4e3</v>
      </c>
      <c r="AD26" s="227" t="str">
        <f>NOVA!C73</f>
        <v>Provide a water source</v>
      </c>
      <c r="AE26" s="227"/>
      <c r="AF26" s="227" t="str">
        <f>IF(NOVA!Q73&lt;&gt;"", NOVA!Q73, "")</f>
        <v/>
      </c>
      <c r="AG26" s="231"/>
      <c r="AH26" s="227" t="str">
        <f>NOVA!B138</f>
        <v>3a2</v>
      </c>
      <c r="AI26" s="227" t="str">
        <f>NOVA!C138</f>
        <v>Show how each lever work</v>
      </c>
      <c r="AJ26" s="227"/>
      <c r="AK26" s="227" t="str">
        <f>IF(NOVA!Q138&lt;&gt;"", NOVA!Q138, "")</f>
        <v/>
      </c>
    </row>
    <row r="27" spans="1:37" ht="13.2" customHeight="1">
      <c r="A27" s="133" t="str">
        <f>Electives!B89</f>
        <v>Germs Alive!</v>
      </c>
      <c r="B27" s="31" t="str">
        <f>IF(Electives!Q96&gt;0,Electives!Q96," ")</f>
        <v xml:space="preserve"> </v>
      </c>
      <c r="D27" s="377"/>
      <c r="E27" s="31">
        <f>Achievements!$B31</f>
        <v>6</v>
      </c>
      <c r="F27" s="179" t="str">
        <f>Achievements!$C31</f>
        <v>Visit a religious monument</v>
      </c>
      <c r="G27" s="32" t="str">
        <f>IF(Achievements!Q31&lt;&gt;"","A","")</f>
        <v/>
      </c>
      <c r="I27" s="378"/>
      <c r="J27" s="178" t="str">
        <f>Electives!B33</f>
        <v>2a</v>
      </c>
      <c r="K27" s="36" t="str">
        <f>Electives!C33</f>
        <v>Identify 3 shapes in nature</v>
      </c>
      <c r="L27" s="31" t="str">
        <f>IF(Electives!Q33&lt;&gt;"","E","")</f>
        <v/>
      </c>
      <c r="N27" s="371"/>
      <c r="O27" s="178" t="str">
        <f>Electives!B101</f>
        <v>4a</v>
      </c>
      <c r="P27" s="36" t="str">
        <f>Electives!C101</f>
        <v>Make a terrarium</v>
      </c>
      <c r="Q27" s="31" t="str">
        <f>IF(Electives!Q101&lt;&gt;"","E","")</f>
        <v/>
      </c>
      <c r="R27" s="228"/>
      <c r="S27" s="226" t="str">
        <f>'Cub Awards'!B30</f>
        <v>n</v>
      </c>
      <c r="T27" s="364" t="str">
        <f>'Cub Awards'!C30</f>
        <v>Invent and play outside game</v>
      </c>
      <c r="U27" s="364"/>
      <c r="V27" s="226" t="str">
        <f>IF('Cub Awards'!Q30&lt;&gt;"", 'Cub Awards'!Q30, "")</f>
        <v/>
      </c>
      <c r="W27" s="228"/>
      <c r="X27" s="227" t="str">
        <f>NOVA!B15</f>
        <v>4b</v>
      </c>
      <c r="Y27" s="227" t="str">
        <f>NOVA!C15</f>
        <v>Discuss science done/used/explained</v>
      </c>
      <c r="Z27" s="227"/>
      <c r="AA27" s="227" t="str">
        <f>IF(NOVA!Q15&lt;&gt;"", NOVA!Q15, "")</f>
        <v/>
      </c>
      <c r="AB27" s="228"/>
      <c r="AC27" s="227" t="str">
        <f>NOVA!B74</f>
        <v>4e4</v>
      </c>
      <c r="AD27" s="227" t="str">
        <f>NOVA!C74</f>
        <v>Watch and record feeder for 2 weeks</v>
      </c>
      <c r="AE27" s="227"/>
      <c r="AF27" s="227" t="str">
        <f>IF(NOVA!Q74&lt;&gt;"", NOVA!Q74, "")</f>
        <v/>
      </c>
      <c r="AG27" s="228"/>
      <c r="AH27" s="227" t="str">
        <f>NOVA!B139</f>
        <v>3a3</v>
      </c>
      <c r="AI27" s="227" t="str">
        <f>NOVA!C139</f>
        <v>Show how the lever moves something</v>
      </c>
      <c r="AJ27" s="227"/>
      <c r="AK27" s="227" t="str">
        <f>IF(NOVA!Q139&lt;&gt;"", NOVA!Q139, "")</f>
        <v/>
      </c>
    </row>
    <row r="28" spans="1:37" ht="13.2" customHeight="1">
      <c r="A28" s="133" t="str">
        <f>Electives!B97</f>
        <v>Grow Something</v>
      </c>
      <c r="B28" s="31" t="str">
        <f>IF(Electives!Q104&gt;0,Electives!Q104," ")</f>
        <v/>
      </c>
      <c r="D28" s="180" t="str">
        <f>Achievements!$B33</f>
        <v>Howling at the Moon</v>
      </c>
      <c r="E28" s="180"/>
      <c r="F28" s="180"/>
      <c r="G28" s="180"/>
      <c r="I28" s="378"/>
      <c r="J28" s="178" t="str">
        <f>Electives!B34</f>
        <v>2b</v>
      </c>
      <c r="K28" s="36" t="str">
        <f>Electives!C34</f>
        <v>Identify 2 shapes in bridges</v>
      </c>
      <c r="L28" s="31" t="str">
        <f>IF(Electives!Q34&lt;&gt;"","E","")</f>
        <v/>
      </c>
      <c r="N28" s="371"/>
      <c r="O28" s="178" t="str">
        <f>Electives!B102</f>
        <v>4b</v>
      </c>
      <c r="P28" s="36" t="str">
        <f>Electives!C102</f>
        <v>Grow a garden with a seed tray</v>
      </c>
      <c r="Q28" s="31" t="str">
        <f>IF(Electives!Q102&lt;&gt;"","E","")</f>
        <v/>
      </c>
      <c r="R28" s="230"/>
      <c r="S28" s="229"/>
      <c r="T28" s="324" t="str">
        <f>'Cub Awards'!C32</f>
        <v>World Conservation Award</v>
      </c>
      <c r="U28" s="324"/>
      <c r="V28" s="229"/>
      <c r="W28" s="230"/>
      <c r="X28" s="227">
        <f>NOVA!B16</f>
        <v>5</v>
      </c>
      <c r="Y28" s="227" t="str">
        <f>NOVA!C16</f>
        <v>Discuss how science affects daily life</v>
      </c>
      <c r="Z28" s="227"/>
      <c r="AA28" s="227" t="str">
        <f>IF(NOVA!Q16&lt;&gt;"", NOVA!Q16, "")</f>
        <v/>
      </c>
      <c r="AB28" s="230"/>
      <c r="AC28" s="227" t="str">
        <f>NOVA!B75</f>
        <v>4e5</v>
      </c>
      <c r="AD28" s="227" t="str">
        <f>NOVA!C75</f>
        <v>Identify visitors</v>
      </c>
      <c r="AE28" s="227"/>
      <c r="AF28" s="227" t="str">
        <f>IF(NOVA!Q75&lt;&gt;"", NOVA!Q75, "")</f>
        <v/>
      </c>
      <c r="AG28" s="230"/>
      <c r="AH28" s="227" t="str">
        <f>NOVA!B140</f>
        <v>3a4</v>
      </c>
      <c r="AI28" s="227" t="str">
        <f>NOVA!C140</f>
        <v>Show the class of each lever</v>
      </c>
      <c r="AJ28" s="227"/>
      <c r="AK28" s="227" t="str">
        <f>IF(NOVA!Q140&lt;&gt;"", NOVA!Q140, "")</f>
        <v/>
      </c>
    </row>
    <row r="29" spans="1:37" ht="12.75" customHeight="1">
      <c r="A29" s="133" t="str">
        <f>Electives!B105</f>
        <v>Hometown Heroes</v>
      </c>
      <c r="B29" s="31" t="str">
        <f>IF(Electives!Q112&gt;0,Electives!Q112," ")</f>
        <v/>
      </c>
      <c r="D29" s="373" t="str">
        <f>Achievements!E33</f>
        <v>(do all)</v>
      </c>
      <c r="E29" s="32">
        <f>Achievements!$B34</f>
        <v>1</v>
      </c>
      <c r="F29" s="33" t="str">
        <f>Achievements!$C34</f>
        <v>Communicate in two ways</v>
      </c>
      <c r="G29" s="32" t="str">
        <f>IF(Achievements!Q34&lt;&gt;"","A","")</f>
        <v/>
      </c>
      <c r="I29" s="378"/>
      <c r="J29" s="178" t="str">
        <f>Electives!B35</f>
        <v>2c</v>
      </c>
      <c r="K29" s="36" t="str">
        <f>Electives!C35</f>
        <v>Choose a shape and record where you see it</v>
      </c>
      <c r="L29" s="31" t="str">
        <f>IF(Electives!Q35&lt;&gt;"","E","")</f>
        <v/>
      </c>
      <c r="N29" s="372"/>
      <c r="O29" s="178" t="str">
        <f>Electives!B103</f>
        <v>4c</v>
      </c>
      <c r="P29" s="36" t="str">
        <f>Electives!C103</f>
        <v>Grow a sweep potato in water</v>
      </c>
      <c r="Q29" s="31" t="str">
        <f>IF(Electives!Q103&lt;&gt;"","E","")</f>
        <v/>
      </c>
      <c r="R29" s="224"/>
      <c r="S29" s="226">
        <f>'Cub Awards'!B33</f>
        <v>1</v>
      </c>
      <c r="T29" s="364" t="str">
        <f>'Cub Awards'!C33</f>
        <v>Complete Paws on the Path</v>
      </c>
      <c r="U29" s="364"/>
      <c r="V29" s="226" t="str">
        <f>IF('Cub Awards'!Q33&lt;&gt;"", 'Cub Awards'!Q33,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IF(NOVA!Q76&lt;&gt;"", NOVA!Q76, "")</f>
        <v/>
      </c>
      <c r="AG29" s="224"/>
      <c r="AH29" s="227" t="str">
        <f>NOVA!B141</f>
        <v>3a5</v>
      </c>
      <c r="AI29" s="227" t="str">
        <f>NOVA!C141</f>
        <v>Show why we use levers</v>
      </c>
      <c r="AJ29" s="227"/>
      <c r="AK29" s="227" t="str">
        <f>IF(NOVA!Q141&lt;&gt;"", NOVA!Q141, "")</f>
        <v/>
      </c>
    </row>
    <row r="30" spans="1:37" ht="12.75" customHeight="1">
      <c r="A30" s="133" t="str">
        <f>Electives!B113</f>
        <v>Motor Away</v>
      </c>
      <c r="B30" s="31" t="str">
        <f>IF(Electives!Q118&gt;0,Electives!Q118," ")</f>
        <v xml:space="preserve"> </v>
      </c>
      <c r="D30" s="374"/>
      <c r="E30" s="31">
        <f>Achievements!$B35</f>
        <v>2</v>
      </c>
      <c r="F30" s="179" t="str">
        <f>Achievements!$C35</f>
        <v>Create an original skit</v>
      </c>
      <c r="G30" s="32" t="str">
        <f>IF(Achievements!Q35&lt;&gt;"","A","")</f>
        <v/>
      </c>
      <c r="I30" s="378"/>
      <c r="J30" s="178" t="str">
        <f>Electives!B37</f>
        <v>3a</v>
      </c>
      <c r="K30" s="36" t="str">
        <f>Electives!C37</f>
        <v>Count the number of colors in a package</v>
      </c>
      <c r="L30" s="31" t="str">
        <f>IF(Electives!Q37&lt;&gt;"","E","")</f>
        <v/>
      </c>
      <c r="O30" s="174" t="str">
        <f>Electives!B105</f>
        <v>Hometown Heroes</v>
      </c>
      <c r="P30" s="29"/>
      <c r="R30" s="224"/>
      <c r="S30" s="226">
        <f>'Cub Awards'!B34</f>
        <v>2</v>
      </c>
      <c r="T30" s="364" t="str">
        <f>'Cub Awards'!C34</f>
        <v>Complete Grow Something</v>
      </c>
      <c r="U30" s="364"/>
      <c r="V30" s="226" t="str">
        <f>IF('Cub Awards'!Q34&lt;&gt;"", 'Cub Awards'!Q34, "")</f>
        <v/>
      </c>
      <c r="W30" s="224"/>
      <c r="X30" s="227" t="str">
        <f>NOVA!B19</f>
        <v>1a</v>
      </c>
      <c r="Y30" s="227" t="str">
        <f>NOVA!C19</f>
        <v>Read or watch 1 hour of Earth science content</v>
      </c>
      <c r="Z30" s="227"/>
      <c r="AA30" s="227" t="str">
        <f>IF(NOVA!Q19&lt;&gt;"", NOVA!Q19, "")</f>
        <v/>
      </c>
      <c r="AB30" s="224"/>
      <c r="AC30" s="227" t="str">
        <f>NOVA!B77</f>
        <v>4f</v>
      </c>
      <c r="AD30" s="227" t="str">
        <f>NOVA!C77</f>
        <v>Earn Outdoor Ethics or Conservation awards</v>
      </c>
      <c r="AE30" s="227"/>
      <c r="AF30" s="227" t="str">
        <f>IF(NOVA!Q77&lt;&gt;"", NOVA!Q77, "")</f>
        <v/>
      </c>
      <c r="AG30" s="224"/>
      <c r="AH30" s="227" t="str">
        <f>NOVA!B142</f>
        <v>3b</v>
      </c>
      <c r="AI30" s="227" t="str">
        <f>NOVA!C142</f>
        <v>Design ONE of the following</v>
      </c>
      <c r="AJ30" s="227"/>
      <c r="AK30" s="227" t="str">
        <f>IF(NOVA!Q142&lt;&gt;"", NOVA!Q142, "")</f>
        <v/>
      </c>
    </row>
    <row r="31" spans="1:37">
      <c r="A31" s="133" t="str">
        <f>Electives!B119</f>
        <v>Paws of Skill</v>
      </c>
      <c r="B31" s="31" t="str">
        <f>IF(Electives!Q127&gt;0,Electives!Q127," ")</f>
        <v xml:space="preserve"> </v>
      </c>
      <c r="D31" s="374"/>
      <c r="E31" s="31">
        <f>Achievements!$B36</f>
        <v>3</v>
      </c>
      <c r="F31" s="179" t="str">
        <f>Achievements!$C36</f>
        <v>Present a campfire program</v>
      </c>
      <c r="G31" s="32" t="str">
        <f>IF(Achievements!Q36&lt;&gt;"","A","")</f>
        <v/>
      </c>
      <c r="I31" s="378"/>
      <c r="J31" s="178" t="str">
        <f>Electives!B38</f>
        <v>3ai</v>
      </c>
      <c r="K31" s="36" t="str">
        <f>Electives!C38</f>
        <v>Draw graph of the number of colors</v>
      </c>
      <c r="L31" s="31" t="str">
        <f>IF(Electives!Q38&lt;&gt;"","E","")</f>
        <v/>
      </c>
      <c r="N31" s="366" t="str">
        <f>Electives!E105</f>
        <v>(do 1-3 and one of 4)</v>
      </c>
      <c r="O31" s="178">
        <f>Electives!B106</f>
        <v>1</v>
      </c>
      <c r="P31" s="36" t="str">
        <f>Electives!C106</f>
        <v>Talk about being a hero</v>
      </c>
      <c r="Q31" s="31" t="str">
        <f>IF(Electives!Q106&lt;&gt;"","E","")</f>
        <v/>
      </c>
      <c r="R31" s="230"/>
      <c r="S31" s="226">
        <f>'Cub Awards'!B35</f>
        <v>3</v>
      </c>
      <c r="T31" s="364" t="str">
        <f>'Cub Awards'!C35</f>
        <v>Complete Spirit of the Water 1 &amp; 2</v>
      </c>
      <c r="U31" s="364"/>
      <c r="V31" s="226" t="str">
        <f>IF('Cub Awards'!Q35&lt;&gt;"", 'Cub Awards'!Q35, "")</f>
        <v/>
      </c>
      <c r="W31" s="230"/>
      <c r="X31" s="227" t="str">
        <f>NOVA!B20</f>
        <v>1b</v>
      </c>
      <c r="Y31" s="227" t="str">
        <f>NOVA!C20</f>
        <v>List at least two questions or ideas</v>
      </c>
      <c r="Z31" s="227"/>
      <c r="AA31" s="227" t="str">
        <f>IF(NOVA!Q20&lt;&gt;"", NOVA!Q20, "")</f>
        <v/>
      </c>
      <c r="AB31" s="230"/>
      <c r="AC31" s="227">
        <f>NOVA!B78</f>
        <v>5</v>
      </c>
      <c r="AD31" s="227" t="str">
        <f>NOVA!C78</f>
        <v>Visit a place to observe wildlife</v>
      </c>
      <c r="AE31" s="227"/>
      <c r="AF31" s="227" t="str">
        <f>IF(NOVA!Q78&lt;&gt;"", NOVA!Q78, "")</f>
        <v/>
      </c>
      <c r="AG31" s="230"/>
      <c r="AH31" s="227" t="str">
        <f>NOVA!B143</f>
        <v>3b1</v>
      </c>
      <c r="AI31" s="227" t="str">
        <f>NOVA!C143</f>
        <v>A playground fixture using a lever</v>
      </c>
      <c r="AJ31" s="227"/>
      <c r="AK31" s="227" t="str">
        <f>IF(NOVA!Q143&lt;&gt;"", NOVA!Q143, "")</f>
        <v/>
      </c>
    </row>
    <row r="32" spans="1:37">
      <c r="A32" s="134" t="str">
        <f>Electives!B128</f>
        <v>Spirit of the Water</v>
      </c>
      <c r="B32" s="31" t="str">
        <f>IF(Electives!Q134&gt;0,Electives!Q134," ")</f>
        <v xml:space="preserve"> </v>
      </c>
      <c r="D32" s="375"/>
      <c r="E32" s="31">
        <f>Achievements!$B37</f>
        <v>4</v>
      </c>
      <c r="F32" s="179" t="str">
        <f>Achievements!$C37</f>
        <v>Perform your campfire program</v>
      </c>
      <c r="G32" s="32" t="str">
        <f>IF(Achievements!Q37&lt;&gt;"","A","")</f>
        <v/>
      </c>
      <c r="I32" s="378"/>
      <c r="J32" s="178" t="str">
        <f>Electives!B39</f>
        <v>3aii</v>
      </c>
      <c r="K32" s="36" t="str">
        <f>Electives!C39</f>
        <v>Determine most common color</v>
      </c>
      <c r="L32" s="31" t="str">
        <f>IF(Electives!Q39&lt;&gt;"","E","")</f>
        <v/>
      </c>
      <c r="N32" s="371"/>
      <c r="O32" s="178">
        <f>Electives!B107</f>
        <v>2</v>
      </c>
      <c r="P32" s="36" t="str">
        <f>Electives!C107</f>
        <v>Visit an agency where you find heroes</v>
      </c>
      <c r="Q32" s="31" t="str">
        <f>IF(Electives!Q107&lt;&gt;"","E","")</f>
        <v/>
      </c>
      <c r="R32" s="230"/>
      <c r="S32" s="226">
        <f>'Cub Awards'!B36</f>
        <v>4</v>
      </c>
      <c r="T32" s="364" t="str">
        <f>'Cub Awards'!C36</f>
        <v>Participate in conservation project</v>
      </c>
      <c r="U32" s="364"/>
      <c r="V32" s="226" t="str">
        <f>IF('Cub Awards'!Q36&lt;&gt;"", 'Cub Awards'!Q36, "")</f>
        <v/>
      </c>
      <c r="W32" s="230"/>
      <c r="X32" s="227" t="str">
        <f>NOVA!B21</f>
        <v>1c</v>
      </c>
      <c r="Y32" s="227" t="str">
        <f>NOVA!C21</f>
        <v>Discuss two with your counselor</v>
      </c>
      <c r="Z32" s="227"/>
      <c r="AA32" s="227" t="str">
        <f>IF(NOVA!Q21&lt;&gt;"", NOVA!Q21, "")</f>
        <v/>
      </c>
      <c r="AB32" s="230"/>
      <c r="AC32" s="227" t="str">
        <f>NOVA!B79</f>
        <v>5a1</v>
      </c>
      <c r="AD32" s="227" t="str">
        <f>NOVA!C79</f>
        <v>Talk about different species living there</v>
      </c>
      <c r="AE32" s="227"/>
      <c r="AF32" s="227" t="str">
        <f>IF(NOVA!Q79&lt;&gt;"", NOVA!Q79, "")</f>
        <v/>
      </c>
      <c r="AG32" s="230"/>
      <c r="AH32" s="227" t="str">
        <f>NOVA!B144</f>
        <v>3b2</v>
      </c>
      <c r="AI32" s="227" t="str">
        <f>NOVA!C144</f>
        <v>A game / sport using a lever</v>
      </c>
      <c r="AJ32" s="227"/>
      <c r="AK32" s="227" t="str">
        <f>IF(NOVA!Q144&lt;&gt;"", NOVA!Q144, "")</f>
        <v/>
      </c>
    </row>
    <row r="33" spans="1:37" ht="13.2" customHeight="1">
      <c r="D33" s="28" t="str">
        <f>Achievements!$B39</f>
        <v>Paws on the Path</v>
      </c>
      <c r="E33" s="28"/>
      <c r="F33" s="28"/>
      <c r="G33" s="28"/>
      <c r="I33" s="378"/>
      <c r="J33" s="178" t="str">
        <f>Electives!B40</f>
        <v>3aiii</v>
      </c>
      <c r="K33" s="36" t="str">
        <f>Electives!C40</f>
        <v>Compare your results</v>
      </c>
      <c r="L33" s="31" t="str">
        <f>IF(Electives!Q40&lt;&gt;"","E","")</f>
        <v/>
      </c>
      <c r="N33" s="371"/>
      <c r="O33" s="178">
        <f>Electives!B108</f>
        <v>3</v>
      </c>
      <c r="P33" s="36" t="str">
        <f>Electives!C108</f>
        <v>Interview a hero</v>
      </c>
      <c r="Q33" s="31" t="str">
        <f>IF(Electives!Q108&lt;&gt;"","E","")</f>
        <v/>
      </c>
      <c r="R33" s="230"/>
      <c r="W33" s="230"/>
      <c r="X33" s="227">
        <f>NOVA!B22</f>
        <v>2</v>
      </c>
      <c r="Y33" s="227" t="str">
        <f>NOVA!C22</f>
        <v>Complete an elective listed in comment</v>
      </c>
      <c r="Z33" s="227"/>
      <c r="AA33" s="227" t="str">
        <f>IF(NOVA!Q22&lt;&gt;"", NOVA!Q22, "")</f>
        <v/>
      </c>
      <c r="AB33" s="230"/>
      <c r="AC33" s="227" t="str">
        <f>NOVA!B80</f>
        <v>5a2</v>
      </c>
      <c r="AD33" s="227" t="str">
        <f>NOVA!C80</f>
        <v>Ask expert about what they studied</v>
      </c>
      <c r="AE33" s="227"/>
      <c r="AF33" s="227" t="str">
        <f>IF(NOVA!Q80&lt;&gt;"", NOVA!Q80, "")</f>
        <v/>
      </c>
      <c r="AG33" s="230"/>
      <c r="AH33" s="227" t="str">
        <f>NOVA!B145</f>
        <v>3b3</v>
      </c>
      <c r="AI33" s="227" t="str">
        <f>NOVA!C145</f>
        <v>An invention using a lever</v>
      </c>
      <c r="AJ33" s="227"/>
      <c r="AK33" s="227" t="str">
        <f>IF(NOVA!Q145&lt;&gt;"", NOVA!Q145, "")</f>
        <v/>
      </c>
    </row>
    <row r="34" spans="1:37" ht="12.75" customHeight="1">
      <c r="D34" s="373" t="str">
        <f>Achievements!E39</f>
        <v>(do 1-5)</v>
      </c>
      <c r="E34" s="31">
        <f>Achievements!$B40</f>
        <v>1</v>
      </c>
      <c r="F34" s="179" t="str">
        <f>Achievements!$C40</f>
        <v>Prepare for a hike</v>
      </c>
      <c r="G34" s="31" t="str">
        <f>IF(Achievements!Q40&lt;&gt;"","A","")</f>
        <v/>
      </c>
      <c r="I34" s="378"/>
      <c r="J34" s="178" t="str">
        <f>Electives!B41</f>
        <v>3aiv</v>
      </c>
      <c r="K34" s="36" t="str">
        <f>Electives!C41</f>
        <v>Predict the colors in a different package</v>
      </c>
      <c r="L34" s="31" t="str">
        <f>IF(Electives!Q41&lt;&gt;"","E","")</f>
        <v/>
      </c>
      <c r="N34" s="371"/>
      <c r="O34" s="178" t="str">
        <f>Electives!B109</f>
        <v>4a</v>
      </c>
      <c r="P34" s="36" t="str">
        <f>Electives!C109</f>
        <v>Honor a serviceperson with a care package</v>
      </c>
      <c r="Q34" s="31" t="str">
        <f>IF(Electives!Q109&lt;&gt;"","E","")</f>
        <v/>
      </c>
      <c r="R34" s="224"/>
      <c r="W34" s="224"/>
      <c r="X34" s="227">
        <f>NOVA!B23</f>
        <v>3</v>
      </c>
      <c r="Y34" s="227" t="str">
        <f>NOVA!C23</f>
        <v>Investigate All of A, B, C, OR D</v>
      </c>
      <c r="Z34" s="227"/>
      <c r="AA34" s="227" t="str">
        <f>IF(NOVA!Q23&lt;&gt;"", NOVA!Q23, "")</f>
        <v/>
      </c>
      <c r="AB34" s="224"/>
      <c r="AC34" s="227" t="str">
        <f>NOVA!B81</f>
        <v>5b</v>
      </c>
      <c r="AD34" s="227" t="str">
        <f>NOVA!C81</f>
        <v>Discuss with counselor your visit</v>
      </c>
      <c r="AE34" s="227"/>
      <c r="AF34" s="227" t="str">
        <f>IF(NOVA!Q81&lt;&gt;"", NOVA!Q81, "")</f>
        <v/>
      </c>
      <c r="AG34" s="224"/>
      <c r="AH34" s="227" t="str">
        <f>NOVA!B146</f>
        <v>3c</v>
      </c>
      <c r="AI34" s="227" t="str">
        <f>NOVA!C146</f>
        <v>Discuss findings with counselor</v>
      </c>
      <c r="AJ34" s="227"/>
      <c r="AK34" s="227" t="str">
        <f>IF(NOVA!Q146&lt;&gt;"", NOVA!Q146, "")</f>
        <v/>
      </c>
    </row>
    <row r="35" spans="1:37" ht="13.2" customHeight="1">
      <c r="A35" s="105" t="s">
        <v>103</v>
      </c>
      <c r="B35" s="106"/>
      <c r="D35" s="374"/>
      <c r="E35" s="31">
        <f>Achievements!$B41</f>
        <v>2</v>
      </c>
      <c r="F35" s="179" t="str">
        <f>Achievements!$C41</f>
        <v>Tell what the buddy system is</v>
      </c>
      <c r="G35" s="31" t="str">
        <f>IF(Achievements!Q41&lt;&gt;"","A","")</f>
        <v/>
      </c>
      <c r="I35" s="378"/>
      <c r="J35" s="178" t="str">
        <f>Electives!B42</f>
        <v>3av</v>
      </c>
      <c r="K35" s="36" t="str">
        <f>Electives!C42</f>
        <v>Decide if your prediction was close</v>
      </c>
      <c r="L35" s="31" t="str">
        <f>IF(Electives!Q42&lt;&gt;"","E","")</f>
        <v/>
      </c>
      <c r="N35" s="371"/>
      <c r="O35" s="178" t="str">
        <f>Electives!B110</f>
        <v>4b</v>
      </c>
      <c r="P35" s="36" t="str">
        <f>Electives!C110</f>
        <v>Find out about service animals</v>
      </c>
      <c r="Q35" s="31" t="str">
        <f>IF(Electives!Q110&lt;&gt;"","E","")</f>
        <v/>
      </c>
      <c r="R35" s="224"/>
      <c r="W35" s="224"/>
      <c r="X35" s="227" t="str">
        <f>NOVA!B24</f>
        <v>3a1</v>
      </c>
      <c r="Y35" s="227" t="str">
        <f>NOVA!C24</f>
        <v>How are volcanoes are formed</v>
      </c>
      <c r="Z35" s="227"/>
      <c r="AA35" s="227" t="str">
        <f>IF(NOVA!Q24&lt;&gt;"", NOVA!Q24, "")</f>
        <v/>
      </c>
      <c r="AB35" s="224"/>
      <c r="AC35" s="227" t="str">
        <f>NOVA!B82</f>
        <v>6a</v>
      </c>
      <c r="AD35" s="227" t="str">
        <f>NOVA!C82</f>
        <v>Discuss why wildlife is important</v>
      </c>
      <c r="AE35" s="227"/>
      <c r="AF35" s="227" t="str">
        <f>IF(NOVA!Q82&lt;&gt;"", NOVA!Q82, "")</f>
        <v/>
      </c>
      <c r="AG35" s="224"/>
      <c r="AH35" s="227" t="str">
        <f>NOVA!B147</f>
        <v>4a</v>
      </c>
      <c r="AI35" s="227" t="str">
        <f>NOVA!C147</f>
        <v>Visit a place that uses levers</v>
      </c>
      <c r="AJ35" s="227"/>
      <c r="AK35" s="227" t="str">
        <f>IF(NOVA!Q147&lt;&gt;"", NOVA!Q147, "")</f>
        <v/>
      </c>
    </row>
    <row r="36" spans="1:37" ht="12.75" customHeight="1">
      <c r="A36" s="107" t="s">
        <v>104</v>
      </c>
      <c r="B36" s="23"/>
      <c r="D36" s="374"/>
      <c r="E36" s="31">
        <f>Achievements!$B42</f>
        <v>3</v>
      </c>
      <c r="F36" s="179" t="str">
        <f>Achievements!$C42</f>
        <v>Chose appropriate clothing for a hike</v>
      </c>
      <c r="G36" s="31" t="str">
        <f>IF(Achievements!Q42&lt;&gt;"","A","")</f>
        <v/>
      </c>
      <c r="I36" s="378"/>
      <c r="J36" s="178" t="str">
        <f>Electives!B43</f>
        <v>3b</v>
      </c>
      <c r="K36" s="36" t="str">
        <f>Electives!C43</f>
        <v>Measure peoples height and count steps</v>
      </c>
      <c r="L36" s="31" t="str">
        <f>IF(Electives!Q43&lt;&gt;"","E","")</f>
        <v/>
      </c>
      <c r="N36" s="372"/>
      <c r="O36" s="178" t="str">
        <f>Electives!B111</f>
        <v>4c</v>
      </c>
      <c r="P36" s="36" t="str">
        <f>Electives!C111</f>
        <v>Participate in an event that celebrates heroes</v>
      </c>
      <c r="Q36" s="31" t="str">
        <f>IF(Electives!Q111&lt;&gt;"","E","")</f>
        <v/>
      </c>
      <c r="R36" s="230"/>
      <c r="S36" s="365" t="s">
        <v>669</v>
      </c>
      <c r="T36" s="365"/>
      <c r="U36" s="365"/>
      <c r="V36" s="365"/>
      <c r="W36" s="230"/>
      <c r="X36" s="227" t="str">
        <f>NOVA!B25</f>
        <v>3a2</v>
      </c>
      <c r="Y36" s="227" t="str">
        <f>NOVA!C25</f>
        <v>Difference between lava and magma</v>
      </c>
      <c r="Z36" s="227"/>
      <c r="AA36" s="227" t="str">
        <f>IF(NOVA!Q25&lt;&gt;"", NOVA!Q25, "")</f>
        <v/>
      </c>
      <c r="AB36" s="230"/>
      <c r="AC36" s="227" t="str">
        <f>NOVA!B83</f>
        <v>6b</v>
      </c>
      <c r="AD36" s="227" t="str">
        <f>NOVA!C83</f>
        <v>Discuss why biodiversity is important</v>
      </c>
      <c r="AE36" s="227"/>
      <c r="AF36" s="227" t="str">
        <f>IF(NOVA!Q83&lt;&gt;"", NOVA!Q83, "")</f>
        <v/>
      </c>
      <c r="AG36" s="230"/>
      <c r="AH36" s="227" t="str">
        <f>NOVA!B148</f>
        <v>4b</v>
      </c>
      <c r="AI36" s="227" t="str">
        <f>NOVA!C148</f>
        <v>Discuss the equipment using levers</v>
      </c>
      <c r="AJ36" s="227"/>
      <c r="AK36" s="227" t="str">
        <f>IF(NOVA!Q148&lt;&gt;"", NOVA!Q148, "")</f>
        <v/>
      </c>
    </row>
    <row r="37" spans="1:37" ht="12.75" customHeight="1">
      <c r="A37" s="107" t="s">
        <v>114</v>
      </c>
      <c r="B37" s="23"/>
      <c r="D37" s="374"/>
      <c r="E37" s="31">
        <f>Achievements!$B43</f>
        <v>4</v>
      </c>
      <c r="F37" s="179" t="str">
        <f>Achievements!$C43</f>
        <v>Discuss how you show respect for wildlife</v>
      </c>
      <c r="G37" s="31" t="str">
        <f>IF(Achievements!Q43&lt;&gt;"","A","")</f>
        <v/>
      </c>
      <c r="I37" s="378"/>
      <c r="J37" s="178" t="str">
        <f>Electives!B44</f>
        <v>3c</v>
      </c>
      <c r="K37" s="36" t="str">
        <f>Electives!C44</f>
        <v>Graph number of shots to make 5 baskets</v>
      </c>
      <c r="L37" s="31" t="str">
        <f>IF(Electives!Q44&lt;&gt;"","E","")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IF(NOVA!Q26&lt;&gt;"", NOVA!Q26, "")</f>
        <v/>
      </c>
      <c r="AB37" s="230"/>
      <c r="AC37" s="227" t="str">
        <f>NOVA!B84</f>
        <v>6c</v>
      </c>
      <c r="AD37" s="227" t="str">
        <f>NOVA!C84</f>
        <v>Discuss problems with invasive species</v>
      </c>
      <c r="AE37" s="227"/>
      <c r="AF37" s="227" t="str">
        <f>IF(NOVA!Q84&lt;&gt;"", NOVA!Q84, "")</f>
        <v/>
      </c>
      <c r="AG37" s="230"/>
      <c r="AH37" s="227">
        <f>NOVA!B149</f>
        <v>5</v>
      </c>
      <c r="AI37" s="227" t="str">
        <f>NOVA!C149</f>
        <v>Discuss how simple machines affect life</v>
      </c>
      <c r="AJ37" s="227"/>
      <c r="AK37" s="227" t="str">
        <f>IF(NOVA!Q149&lt;&gt;"", NOVA!Q149, "")</f>
        <v/>
      </c>
    </row>
    <row r="38" spans="1:37">
      <c r="A38" s="107" t="s">
        <v>105</v>
      </c>
      <c r="B38" s="23"/>
      <c r="D38" s="374"/>
      <c r="E38" s="31">
        <f>Achievements!$B44</f>
        <v>5</v>
      </c>
      <c r="F38" s="179" t="str">
        <f>Achievements!$C44</f>
        <v>Go on a 1 mile hike</v>
      </c>
      <c r="G38" s="31" t="str">
        <f>IF(Achievements!Q44&lt;&gt;"","A","")</f>
        <v/>
      </c>
      <c r="I38" s="378"/>
      <c r="J38" s="178" t="str">
        <f>Electives!B46</f>
        <v>4a</v>
      </c>
      <c r="K38" s="36" t="str">
        <f>Electives!C46</f>
        <v>Use a secret code</v>
      </c>
      <c r="L38" s="31" t="str">
        <f>IF(Electives!Q46&lt;&gt;"","E","")</f>
        <v/>
      </c>
      <c r="N38" s="366" t="str">
        <f>Electives!E113</f>
        <v>(do all)</v>
      </c>
      <c r="O38" s="178" t="str">
        <f>Electives!B114</f>
        <v>1a</v>
      </c>
      <c r="P38" s="36" t="str">
        <f>Electives!C114</f>
        <v>Fly three kinds of paper airplanes</v>
      </c>
      <c r="Q38" s="31" t="str">
        <f>IF(Electives!Q114&lt;&gt;"","E","")</f>
        <v/>
      </c>
      <c r="R38" s="230"/>
      <c r="S38" s="22"/>
      <c r="T38" s="239" t="str">
        <f>'Shooting Sports'!C5</f>
        <v>BB Gun: Level 1</v>
      </c>
      <c r="U38" s="22"/>
      <c r="V38" s="22"/>
      <c r="W38" s="230"/>
      <c r="X38" s="227" t="str">
        <f>NOVA!B27</f>
        <v>3a4</v>
      </c>
      <c r="Y38" s="227" t="str">
        <f>NOVA!C27</f>
        <v>Build or draw a volcano model</v>
      </c>
      <c r="Z38" s="227"/>
      <c r="AA38" s="227" t="str">
        <f>IF(NOVA!Q27&lt;&gt;"", NOVA!Q27,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IF(Achievements!Q45&lt;&gt;"","A","")</f>
        <v/>
      </c>
      <c r="I39" s="378"/>
      <c r="J39" s="178" t="str">
        <f>Electives!B47</f>
        <v>4b</v>
      </c>
      <c r="K39" s="36" t="str">
        <f>Electives!C47</f>
        <v>Use the pig pen code</v>
      </c>
      <c r="L39" s="31" t="str">
        <f>IF(Electives!Q47&lt;&gt;"","E","")</f>
        <v/>
      </c>
      <c r="N39" s="367"/>
      <c r="O39" s="178" t="str">
        <f>Electives!B115</f>
        <v>1b</v>
      </c>
      <c r="P39" s="36" t="str">
        <f>Electives!C115</f>
        <v>Make a paper airplane catapult</v>
      </c>
      <c r="Q39" s="31" t="str">
        <f>IF(Electives!Q115&lt;&gt;"","E","")</f>
        <v/>
      </c>
      <c r="R39" s="230"/>
      <c r="S39" s="160">
        <f>'Shooting Sports'!B6</f>
        <v>1</v>
      </c>
      <c r="T39" s="160" t="str">
        <f>'Shooting Sports'!C6</f>
        <v>Explain what to do if you find gun</v>
      </c>
      <c r="U39" s="160"/>
      <c r="V39" s="160" t="str">
        <f>IF('Shooting Sports'!Q6&lt;&gt;"", 'Shooting Sports'!Q6, "")</f>
        <v/>
      </c>
      <c r="W39" s="230"/>
      <c r="X39" s="227" t="str">
        <f>NOVA!B28</f>
        <v>3a5</v>
      </c>
      <c r="Y39" s="227" t="str">
        <f>NOVA!C28</f>
        <v>Share model and what you learned</v>
      </c>
      <c r="Z39" s="227"/>
      <c r="AA39" s="227" t="str">
        <f>IF(NOVA!Q28&lt;&gt;"", NOVA!Q28, "")</f>
        <v/>
      </c>
      <c r="AB39" s="230"/>
      <c r="AC39" s="227" t="str">
        <f>NOVA!B87</f>
        <v>1a</v>
      </c>
      <c r="AD39" s="227" t="str">
        <f>NOVA!C87</f>
        <v>Read or watch 1 hour of space content</v>
      </c>
      <c r="AE39" s="227"/>
      <c r="AF39" s="227" t="str">
        <f>IF(NOVA!Q87&lt;&gt;"", NOVA!Q87, "")</f>
        <v/>
      </c>
      <c r="AG39" s="230"/>
      <c r="AH39" s="227" t="str">
        <f>NOVA!B152</f>
        <v>1a</v>
      </c>
      <c r="AI39" s="227" t="str">
        <f>NOVA!C152</f>
        <v>Read or watch 1 hour of Math content</v>
      </c>
      <c r="AJ39" s="227"/>
      <c r="AK39" s="227" t="str">
        <f>IF(NOVA!Q152&lt;&gt;"", NOVA!Q152, "")</f>
        <v/>
      </c>
    </row>
    <row r="40" spans="1:37" ht="13.2" customHeight="1">
      <c r="A40" s="26"/>
      <c r="B40" s="26"/>
      <c r="D40" s="375"/>
      <c r="E40" s="31">
        <f>Achievements!$B46</f>
        <v>7</v>
      </c>
      <c r="F40" s="179" t="str">
        <f>Achievements!$C46</f>
        <v>Draw a map of your area</v>
      </c>
      <c r="G40" s="31" t="str">
        <f>IF(Achievements!Q46&lt;&gt;"","A","")</f>
        <v/>
      </c>
      <c r="I40" s="378"/>
      <c r="J40" s="178" t="str">
        <f>Electives!B48</f>
        <v>4c</v>
      </c>
      <c r="K40" s="36" t="str">
        <f>Electives!C48</f>
        <v>Practice using a block cipher</v>
      </c>
      <c r="L40" s="31" t="str">
        <f>IF(Electives!Q48&lt;&gt;"","E","")</f>
        <v/>
      </c>
      <c r="N40" s="367"/>
      <c r="O40" s="178">
        <f>Electives!B116</f>
        <v>2</v>
      </c>
      <c r="P40" s="36" t="str">
        <f>Electives!C116</f>
        <v>Sail two different boats</v>
      </c>
      <c r="Q40" s="31" t="str">
        <f>IF(Electives!Q116&lt;&gt;"","E","")</f>
        <v/>
      </c>
      <c r="R40" s="230"/>
      <c r="S40" s="160">
        <f>'Shooting Sports'!B7</f>
        <v>2</v>
      </c>
      <c r="T40" s="160" t="str">
        <f>'Shooting Sports'!C7</f>
        <v>Load, fire, secure gun and safety mech.</v>
      </c>
      <c r="U40" s="160"/>
      <c r="V40" s="160" t="str">
        <f>IF('Shooting Sports'!Q7&lt;&gt;"", 'Shooting Sports'!Q7, "")</f>
        <v/>
      </c>
      <c r="W40" s="230"/>
      <c r="X40" s="227" t="str">
        <f>NOVA!B29</f>
        <v>3b1</v>
      </c>
      <c r="Y40" s="227" t="str">
        <f>NOVA!C29</f>
        <v>Collect 3 to 5 common minerals</v>
      </c>
      <c r="Z40" s="227"/>
      <c r="AA40" s="227" t="str">
        <f>IF(NOVA!Q29&lt;&gt;"", NOVA!Q29, "")</f>
        <v/>
      </c>
      <c r="AB40" s="230"/>
      <c r="AC40" s="227" t="str">
        <f>NOVA!B88</f>
        <v>1b</v>
      </c>
      <c r="AD40" s="227" t="str">
        <f>NOVA!C88</f>
        <v>List at least two questions or ideas</v>
      </c>
      <c r="AE40" s="227"/>
      <c r="AF40" s="227" t="str">
        <f>IF(NOVA!Q88&lt;&gt;"", NOVA!Q88, "")</f>
        <v/>
      </c>
      <c r="AG40" s="230"/>
      <c r="AH40" s="227" t="str">
        <f>NOVA!B153</f>
        <v>1b</v>
      </c>
      <c r="AI40" s="227" t="str">
        <f>NOVA!C153</f>
        <v>List at least two questions or ideas</v>
      </c>
      <c r="AJ40" s="227"/>
      <c r="AK40" s="227" t="str">
        <f>IF(NOVA!Q153&lt;&gt;"", NOVA!Q153,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IF(Electives!Q117&lt;&gt;"","E","")</f>
        <v/>
      </c>
      <c r="R41" s="224"/>
      <c r="S41" s="160">
        <f>'Shooting Sports'!B8</f>
        <v>3</v>
      </c>
      <c r="T41" s="160" t="str">
        <f>'Shooting Sports'!C8</f>
        <v>Demonstrate good shooting techniques</v>
      </c>
      <c r="U41" s="160"/>
      <c r="V41" s="160" t="str">
        <f>IF('Shooting Sports'!Q8&lt;&gt;"", 'Shooting Sports'!Q8, "")</f>
        <v/>
      </c>
      <c r="W41" s="224"/>
      <c r="X41" s="227" t="str">
        <f>NOVA!B30</f>
        <v>3b2</v>
      </c>
      <c r="Y41" s="227" t="str">
        <f>NOVA!C30</f>
        <v>Types of rock these minerals found in</v>
      </c>
      <c r="Z41" s="227"/>
      <c r="AA41" s="227" t="str">
        <f>IF(NOVA!Q30&lt;&gt;"", NOVA!Q30, "")</f>
        <v/>
      </c>
      <c r="AB41" s="224"/>
      <c r="AC41" s="227" t="str">
        <f>NOVA!B89</f>
        <v>1c</v>
      </c>
      <c r="AD41" s="227" t="str">
        <f>NOVA!C89</f>
        <v>Discuss two with your counselor</v>
      </c>
      <c r="AE41" s="227"/>
      <c r="AF41" s="227" t="str">
        <f>IF(NOVA!Q89&lt;&gt;"", NOVA!Q89, "")</f>
        <v/>
      </c>
      <c r="AG41" s="224"/>
      <c r="AH41" s="227" t="str">
        <f>NOVA!B154</f>
        <v>1c</v>
      </c>
      <c r="AI41" s="227" t="str">
        <f>NOVA!C154</f>
        <v>Discuss two with your counselor</v>
      </c>
      <c r="AJ41" s="227"/>
      <c r="AK41" s="227" t="str">
        <f>IF(NOVA!Q154&lt;&gt;"", NOVA!Q154, "")</f>
        <v/>
      </c>
    </row>
    <row r="42" spans="1:37" ht="12.75" customHeight="1">
      <c r="D42" s="373" t="str">
        <f>Achievements!E48</f>
        <v>(do all)</v>
      </c>
      <c r="E42" s="35">
        <f>Achievements!$B49</f>
        <v>1</v>
      </c>
      <c r="F42" s="179" t="str">
        <f>Achievements!$C49</f>
        <v>Play catch</v>
      </c>
      <c r="G42" s="31" t="str">
        <f>IF(Achievements!Q49&lt;&gt;"","A","")</f>
        <v/>
      </c>
      <c r="I42" s="366" t="str">
        <f>Electives!E50</f>
        <v>(do 1, 2, one of 3, one of 4)</v>
      </c>
      <c r="J42" s="178">
        <f>Electives!B51</f>
        <v>1</v>
      </c>
      <c r="K42" s="36" t="str">
        <f>Electives!C51</f>
        <v>Collect 10 items</v>
      </c>
      <c r="L42" s="31" t="str">
        <f>IF(Electives!Q51&lt;&gt;"","E","")</f>
        <v/>
      </c>
      <c r="O42" s="174" t="str">
        <f>Electives!B119</f>
        <v>Paws of Skill</v>
      </c>
      <c r="P42" s="29"/>
      <c r="R42" s="104"/>
      <c r="S42" s="160">
        <f>'Shooting Sports'!B9</f>
        <v>4</v>
      </c>
      <c r="T42" s="160" t="str">
        <f>'Shooting Sports'!C9</f>
        <v>Show how to put away and store gun</v>
      </c>
      <c r="U42" s="160"/>
      <c r="V42" s="160" t="str">
        <f>IF('Shooting Sports'!Q9&lt;&gt;"", 'Shooting Sports'!Q9, "")</f>
        <v/>
      </c>
      <c r="W42" s="104"/>
      <c r="X42" s="227" t="str">
        <f>NOVA!B31</f>
        <v>3b3</v>
      </c>
      <c r="Y42" s="227" t="str">
        <f>NOVA!C31</f>
        <v>Explain difference of rock types</v>
      </c>
      <c r="Z42" s="227"/>
      <c r="AA42" s="227" t="str">
        <f>IF(NOVA!Q31&lt;&gt;"", NOVA!Q31, "")</f>
        <v/>
      </c>
      <c r="AB42" s="104"/>
      <c r="AC42" s="227">
        <f>NOVA!B90</f>
        <v>2</v>
      </c>
      <c r="AD42" s="227" t="str">
        <f>NOVA!C90</f>
        <v>Complete an elective listed in comment</v>
      </c>
      <c r="AE42" s="227"/>
      <c r="AF42" s="227" t="str">
        <f>IF(NOVA!Q90&lt;&gt;"", NOVA!Q90, "")</f>
        <v/>
      </c>
      <c r="AG42" s="104"/>
      <c r="AH42" s="227">
        <f>NOVA!B155</f>
        <v>2</v>
      </c>
      <c r="AI42" s="227" t="str">
        <f>NOVA!C155</f>
        <v>Complete the Code of the Wolf adventure</v>
      </c>
      <c r="AJ42" s="227"/>
      <c r="AK42" s="227" t="str">
        <f>IF(NOVA!Q155&lt;&gt;"", NOVA!Q155, "")</f>
        <v/>
      </c>
    </row>
    <row r="43" spans="1:37" ht="12.75" customHeight="1">
      <c r="D43" s="374"/>
      <c r="E43" s="35">
        <f>Achievements!$B50</f>
        <v>2</v>
      </c>
      <c r="F43" s="179" t="str">
        <f>Achievements!$C50</f>
        <v>Practice your balance</v>
      </c>
      <c r="G43" s="31" t="str">
        <f>IF(Achievements!Q50&lt;&gt;"","A","")</f>
        <v/>
      </c>
      <c r="I43" s="371"/>
      <c r="J43" s="178">
        <f>Electives!B52</f>
        <v>2</v>
      </c>
      <c r="K43" s="36" t="str">
        <f>Electives!C52</f>
        <v>Share your collection</v>
      </c>
      <c r="L43" s="31" t="str">
        <f>IF(Electives!Q52&lt;&gt;"","E","")</f>
        <v/>
      </c>
      <c r="N43" s="366" t="str">
        <f>Electives!E119</f>
        <v>(do 1-4)</v>
      </c>
      <c r="O43" s="178">
        <f>Electives!B120</f>
        <v>1</v>
      </c>
      <c r="P43" s="36" t="str">
        <f>Electives!C120</f>
        <v>Learn about being physically fit</v>
      </c>
      <c r="Q43" s="31" t="str">
        <f>IF(Electives!Q120&lt;&gt;"","E","")</f>
        <v/>
      </c>
      <c r="R43" s="228"/>
      <c r="S43" s="3"/>
      <c r="T43" s="239" t="str">
        <f>'Shooting Sports'!C11</f>
        <v>BB Gun: Level 2</v>
      </c>
      <c r="U43" s="3"/>
      <c r="V43" s="3"/>
      <c r="W43" s="228"/>
      <c r="X43" s="227" t="str">
        <f>NOVA!B32</f>
        <v>3b4</v>
      </c>
      <c r="Y43" s="227" t="str">
        <f>NOVA!C32</f>
        <v>Share collection and what you learned</v>
      </c>
      <c r="Z43" s="227"/>
      <c r="AA43" s="227" t="str">
        <f>IF(NOVA!Q32&lt;&gt;"", NOVA!Q32, "")</f>
        <v/>
      </c>
      <c r="AB43" s="228"/>
      <c r="AC43" s="227">
        <f>NOVA!B91</f>
        <v>3</v>
      </c>
      <c r="AD43" s="227" t="str">
        <f>NOVA!C91</f>
        <v>Do TWO from A-F</v>
      </c>
      <c r="AE43" s="227"/>
      <c r="AF43" s="227" t="str">
        <f>IF(NOVA!Q91&lt;&gt;"", NOVA!Q91, "")</f>
        <v/>
      </c>
      <c r="AG43" s="228"/>
      <c r="AH43" s="227">
        <f>NOVA!B156</f>
        <v>3</v>
      </c>
      <c r="AI43" s="227" t="str">
        <f>NOVA!C156</f>
        <v>Do TWO of A, B or C</v>
      </c>
      <c r="AJ43" s="227"/>
      <c r="AK43" s="227" t="str">
        <f>IF(NOVA!Q156&lt;&gt;"", NOVA!Q156, "")</f>
        <v/>
      </c>
    </row>
    <row r="44" spans="1:37" ht="13.2" customHeight="1">
      <c r="D44" s="374"/>
      <c r="E44" s="35">
        <f>Achievements!$B51</f>
        <v>3</v>
      </c>
      <c r="F44" s="179" t="str">
        <f>Achievements!$C51</f>
        <v>Practice your flexibility</v>
      </c>
      <c r="G44" s="31" t="str">
        <f>IF(Achievements!Q51&lt;&gt;"","A","")</f>
        <v/>
      </c>
      <c r="I44" s="371"/>
      <c r="J44" s="178" t="str">
        <f>Electives!B53</f>
        <v>3a</v>
      </c>
      <c r="K44" s="36" t="str">
        <f>Electives!C53</f>
        <v>Visit a museum displaying collections</v>
      </c>
      <c r="L44" s="31" t="str">
        <f>IF(Electives!Q53&lt;&gt;"","E","")</f>
        <v/>
      </c>
      <c r="N44" s="367"/>
      <c r="O44" s="178">
        <f>Electives!B121</f>
        <v>2</v>
      </c>
      <c r="P44" s="36" t="str">
        <f>Electives!C121</f>
        <v>Talk about properly warming up</v>
      </c>
      <c r="Q44" s="31" t="str">
        <f>IF(Electives!Q121&lt;&gt;"","E","")</f>
        <v/>
      </c>
      <c r="R44" s="228"/>
      <c r="S44" s="160">
        <f>'Shooting Sports'!B12</f>
        <v>1</v>
      </c>
      <c r="T44" s="160" t="str">
        <f>'Shooting Sports'!C12</f>
        <v>Earn the Level 1 Emblem for BB Gun</v>
      </c>
      <c r="U44" s="160"/>
      <c r="V44" s="160" t="str">
        <f>IF('Shooting Sports'!Q12&lt;&gt;"", 'Shooting Sports'!Q12, "")</f>
        <v/>
      </c>
      <c r="W44" s="228"/>
      <c r="X44" s="227" t="str">
        <f>NOVA!B33</f>
        <v>3c1</v>
      </c>
      <c r="Y44" s="227" t="str">
        <f>NOVA!C33</f>
        <v>Use 4 ways to monitor / predict weather</v>
      </c>
      <c r="Z44" s="227"/>
      <c r="AA44" s="227" t="str">
        <f>IF(NOVA!Q33&lt;&gt;"", NOVA!Q33, "")</f>
        <v/>
      </c>
      <c r="AB44" s="228"/>
      <c r="AC44" s="227" t="str">
        <f>NOVA!B92</f>
        <v>3a1</v>
      </c>
      <c r="AD44" s="227" t="str">
        <f>NOVA!C92</f>
        <v>Watch the stars</v>
      </c>
      <c r="AE44" s="227"/>
      <c r="AF44" s="227" t="str">
        <f>IF(NOVA!Q92&lt;&gt;"", NOVA!Q92, "")</f>
        <v/>
      </c>
      <c r="AG44" s="228"/>
      <c r="AH44" s="227" t="str">
        <f>NOVA!B157</f>
        <v>3a</v>
      </c>
      <c r="AI44" s="227" t="str">
        <f>NOVA!C157</f>
        <v>Choose 2 and calculate your weight there</v>
      </c>
      <c r="AJ44" s="227"/>
      <c r="AK44" s="227" t="str">
        <f>IF(NOVA!Q157&lt;&gt;"", NOVA!Q157, "")</f>
        <v/>
      </c>
    </row>
    <row r="45" spans="1:37">
      <c r="D45" s="374"/>
      <c r="E45" s="35">
        <f>Achievements!$B52</f>
        <v>4</v>
      </c>
      <c r="F45" s="179" t="str">
        <f>Achievements!$C52</f>
        <v>Play a sport with your den or family</v>
      </c>
      <c r="G45" s="31" t="str">
        <f>IF(Achievements!Q52&lt;&gt;"","A","")</f>
        <v/>
      </c>
      <c r="I45" s="371"/>
      <c r="J45" s="178" t="str">
        <f>Electives!B54</f>
        <v>3b</v>
      </c>
      <c r="K45" s="36" t="str">
        <f>Electives!C54</f>
        <v>Watch a show about collecing</v>
      </c>
      <c r="L45" s="31" t="str">
        <f>IF(Electives!Q54&lt;&gt;"","E","")</f>
        <v/>
      </c>
      <c r="N45" s="367"/>
      <c r="O45" s="178">
        <f>Electives!B122</f>
        <v>3</v>
      </c>
      <c r="P45" s="36" t="str">
        <f>Electives!C122</f>
        <v>Practice two physical fitness skills</v>
      </c>
      <c r="Q45" s="31" t="str">
        <f>IF(Electives!Q122&lt;&gt;"","E","")</f>
        <v/>
      </c>
      <c r="R45" s="228"/>
      <c r="S45" s="160" t="str">
        <f>'Shooting Sports'!B13</f>
        <v>S1</v>
      </c>
      <c r="T45" s="160" t="str">
        <f>'Shooting Sports'!C13</f>
        <v>Demonstrate one shooting position</v>
      </c>
      <c r="U45" s="160"/>
      <c r="V45" s="160" t="str">
        <f>IF('Shooting Sports'!Q13&lt;&gt;"", 'Shooting Sports'!Q13, "")</f>
        <v/>
      </c>
      <c r="W45" s="228"/>
      <c r="X45" s="227" t="str">
        <f>NOVA!B34</f>
        <v>3c2</v>
      </c>
      <c r="Y45" s="227" t="str">
        <f>NOVA!C34</f>
        <v>Analyze predictions for a week</v>
      </c>
      <c r="Z45" s="227"/>
      <c r="AA45" s="227" t="str">
        <f>IF(NOVA!Q34&lt;&gt;"", NOVA!Q34, "")</f>
        <v/>
      </c>
      <c r="AB45" s="228"/>
      <c r="AC45" s="227" t="str">
        <f>NOVA!B93</f>
        <v>3a2</v>
      </c>
      <c r="AD45" s="227" t="str">
        <f>NOVA!C93</f>
        <v>Find and draw 5 constellations</v>
      </c>
      <c r="AE45" s="227"/>
      <c r="AF45" s="227" t="str">
        <f>IF(NOVA!Q93&lt;&gt;"", NOVA!Q93, "")</f>
        <v/>
      </c>
      <c r="AG45" s="228"/>
      <c r="AH45" s="227" t="str">
        <f>NOVA!B158</f>
        <v>3a1</v>
      </c>
      <c r="AI45" s="227" t="str">
        <f>NOVA!C158</f>
        <v>On the sun or moon</v>
      </c>
      <c r="AJ45" s="227"/>
      <c r="AK45" s="227" t="str">
        <f>IF(NOVA!Q158&lt;&gt;"", NOVA!Q158, "")</f>
        <v/>
      </c>
    </row>
    <row r="46" spans="1:37">
      <c r="D46" s="374"/>
      <c r="E46" s="35">
        <f>Achievements!$B53</f>
        <v>5</v>
      </c>
      <c r="F46" s="179" t="str">
        <f>Achievements!$C53</f>
        <v>Do two animal walks</v>
      </c>
      <c r="G46" s="31" t="str">
        <f>IF(Achievements!Q53&lt;&gt;"","A","")</f>
        <v/>
      </c>
      <c r="I46" s="371"/>
      <c r="J46" s="178" t="str">
        <f>Electives!B55</f>
        <v>4a</v>
      </c>
      <c r="K46" s="36" t="str">
        <f>Electives!C55</f>
        <v>Collect 10 autographs</v>
      </c>
      <c r="L46" s="31" t="str">
        <f>IF(Electives!Q55&lt;&gt;"","E","")</f>
        <v/>
      </c>
      <c r="N46" s="367"/>
      <c r="O46" s="178">
        <f>Electives!B123</f>
        <v>4</v>
      </c>
      <c r="P46" s="36" t="str">
        <f>Electives!C123</f>
        <v>Play a team sport for 30 min</v>
      </c>
      <c r="Q46" s="31" t="str">
        <f>IF(Electives!Q123&lt;&gt;"","E","")</f>
        <v/>
      </c>
      <c r="R46" s="228"/>
      <c r="S46" s="160" t="str">
        <f>'Shooting Sports'!B14</f>
        <v>S2</v>
      </c>
      <c r="T46" s="160" t="str">
        <f>'Shooting Sports'!C14</f>
        <v>Fire 5 BBs in 3 volleys at the Cub target</v>
      </c>
      <c r="U46" s="160"/>
      <c r="V46" s="160" t="str">
        <f>IF('Shooting Sports'!Q14&lt;&gt;"", 'Shooting Sports'!Q14, "")</f>
        <v/>
      </c>
      <c r="W46" s="228"/>
      <c r="X46" s="227" t="str">
        <f>NOVA!B35</f>
        <v>3c3</v>
      </c>
      <c r="Y46" s="227" t="str">
        <f>NOVA!C35</f>
        <v>Discuss work with counselor</v>
      </c>
      <c r="Z46" s="227"/>
      <c r="AA46" s="227" t="str">
        <f>IF(NOVA!Q35&lt;&gt;"", NOVA!Q35, "")</f>
        <v/>
      </c>
      <c r="AB46" s="228"/>
      <c r="AC46" s="227" t="str">
        <f>NOVA!B94</f>
        <v>3a3</v>
      </c>
      <c r="AD46" s="227" t="str">
        <f>NOVA!C94</f>
        <v>Discuss with counselor</v>
      </c>
      <c r="AE46" s="227"/>
      <c r="AF46" s="227" t="str">
        <f>IF(NOVA!Q94&lt;&gt;"", NOVA!Q94, "")</f>
        <v/>
      </c>
      <c r="AG46" s="228"/>
      <c r="AH46" s="227" t="str">
        <f>NOVA!B159</f>
        <v>3a2</v>
      </c>
      <c r="AI46" s="227" t="str">
        <f>NOVA!C159</f>
        <v>On Jupiter or Pluto</v>
      </c>
      <c r="AJ46" s="227"/>
      <c r="AK46" s="227" t="str">
        <f>IF(NOVA!Q159&lt;&gt;"", NOVA!Q159, "")</f>
        <v/>
      </c>
    </row>
    <row r="47" spans="1:37" ht="13.2" customHeight="1">
      <c r="D47" s="375"/>
      <c r="E47" s="31">
        <f>Achievements!$B54</f>
        <v>6</v>
      </c>
      <c r="F47" s="179" t="str">
        <f>Achievements!$C54</f>
        <v>Demonstrate healthy eating</v>
      </c>
      <c r="G47" s="31" t="str">
        <f>IF(Achievements!Q54&lt;&gt;"","A","")</f>
        <v/>
      </c>
      <c r="I47" s="372"/>
      <c r="J47" s="178" t="str">
        <f>Electives!B56</f>
        <v>4b</v>
      </c>
      <c r="K47" s="36" t="str">
        <f>Electives!C56</f>
        <v>Write a famous person for an autograph</v>
      </c>
      <c r="L47" s="31" t="str">
        <f>IF(Electives!Q56&lt;&gt;"","E","")</f>
        <v/>
      </c>
      <c r="N47" s="367"/>
      <c r="O47" s="178">
        <f>Electives!B124</f>
        <v>5</v>
      </c>
      <c r="P47" s="36" t="str">
        <f>Electives!C124</f>
        <v>Talk about sportsmanship</v>
      </c>
      <c r="Q47" s="31" t="str">
        <f>IF(Electives!Q124&lt;&gt;"","E","")</f>
        <v/>
      </c>
      <c r="R47" s="228"/>
      <c r="S47" s="160" t="str">
        <f>'Shooting Sports'!B15</f>
        <v>S3</v>
      </c>
      <c r="T47" s="160" t="str">
        <f>'Shooting Sports'!C15</f>
        <v>Demonstrate/Explain range commands</v>
      </c>
      <c r="U47" s="160"/>
      <c r="V47" s="160" t="str">
        <f>IF('Shooting Sports'!Q15&lt;&gt;"", 'Shooting Sports'!Q15, "")</f>
        <v/>
      </c>
      <c r="W47" s="228"/>
      <c r="X47" s="227" t="str">
        <f>NOVA!B36</f>
        <v>3d</v>
      </c>
      <c r="Y47" s="227" t="str">
        <f>NOVA!C36</f>
        <v>Choose 2 habitats and complete activity</v>
      </c>
      <c r="Z47" s="227"/>
      <c r="AA47" s="227" t="str">
        <f>IF(NOVA!Q36&lt;&gt;"", NOVA!Q36, "")</f>
        <v/>
      </c>
      <c r="AB47" s="228"/>
      <c r="AC47" s="227" t="str">
        <f>NOVA!B95</f>
        <v>3b1</v>
      </c>
      <c r="AD47" s="227" t="str">
        <f>NOVA!C95</f>
        <v>Explain revolution, orbit and rotation</v>
      </c>
      <c r="AE47" s="227"/>
      <c r="AF47" s="227" t="str">
        <f>IF(NOVA!Q95&lt;&gt;"", NOVA!Q95, "")</f>
        <v/>
      </c>
      <c r="AG47" s="228"/>
      <c r="AH47" s="227" t="str">
        <f>NOVA!B160</f>
        <v>3a3</v>
      </c>
      <c r="AI47" s="227" t="str">
        <f>NOVA!C160</f>
        <v>On a planet of your choice</v>
      </c>
      <c r="AJ47" s="227"/>
      <c r="AK47" s="227" t="str">
        <f>IF(NOVA!Q160&lt;&gt;"", NOVA!Q160, "")</f>
        <v/>
      </c>
    </row>
    <row r="48" spans="1:37" ht="12.75" customHeight="1">
      <c r="I48" s="131"/>
      <c r="J48" s="174" t="str">
        <f>Electives!B58</f>
        <v>Cubs Who Care</v>
      </c>
      <c r="K48" s="29"/>
      <c r="N48" s="367"/>
      <c r="O48" s="178">
        <f>Electives!B125</f>
        <v>6</v>
      </c>
      <c r="P48" s="36" t="str">
        <f>Electives!C125</f>
        <v>Visit a sporting event</v>
      </c>
      <c r="Q48" s="31" t="str">
        <f>IF(Electives!Q125&lt;&gt;"","E","")</f>
        <v/>
      </c>
      <c r="R48" s="228"/>
      <c r="S48" s="160" t="str">
        <f>'Shooting Sports'!B16</f>
        <v>S4</v>
      </c>
      <c r="T48" s="160" t="str">
        <f>'Shooting Sports'!C16</f>
        <v>5 facts about BB gun history</v>
      </c>
      <c r="U48" s="160"/>
      <c r="V48" s="160" t="str">
        <f>IF('Shooting Sports'!Q16&lt;&gt;"", 'Shooting Sports'!Q16, "")</f>
        <v/>
      </c>
      <c r="W48" s="228"/>
      <c r="X48" s="227" t="str">
        <f>NOVA!B37</f>
        <v>3d1</v>
      </c>
      <c r="Y48" s="227" t="str">
        <f>NOVA!C37</f>
        <v>Prairie</v>
      </c>
      <c r="Z48" s="227"/>
      <c r="AA48" s="227" t="str">
        <f>IF(NOVA!Q37&lt;&gt;"", NOVA!Q37, "")</f>
        <v/>
      </c>
      <c r="AB48" s="228"/>
      <c r="AC48" s="227" t="str">
        <f>NOVA!B96</f>
        <v>3b2</v>
      </c>
      <c r="AD48" s="227" t="str">
        <f>NOVA!C96</f>
        <v>Compare 3 planets to the Earth</v>
      </c>
      <c r="AE48" s="227"/>
      <c r="AF48" s="227" t="str">
        <f>IF(NOVA!Q96&lt;&gt;"", NOVA!Q96, "")</f>
        <v/>
      </c>
      <c r="AG48" s="228"/>
      <c r="AH48" s="227" t="str">
        <f>NOVA!B161</f>
        <v>3b</v>
      </c>
      <c r="AI48" s="227" t="str">
        <f>NOVA!C161</f>
        <v>Choose one and calculate its height</v>
      </c>
      <c r="AJ48" s="227"/>
      <c r="AK48" s="227" t="str">
        <f>IF(NOVA!Q161&lt;&gt;"", NOVA!Q161, "")</f>
        <v/>
      </c>
    </row>
    <row r="49" spans="5:37" ht="12.75" customHeight="1">
      <c r="E49" s="30"/>
      <c r="F49" s="45"/>
      <c r="G49" s="3"/>
      <c r="I49" s="378" t="str">
        <f>Electives!E58</f>
        <v>(do four)</v>
      </c>
      <c r="J49" s="219">
        <f>Electives!B59</f>
        <v>1</v>
      </c>
      <c r="K49" s="36" t="str">
        <f>Electives!C59</f>
        <v>Try using a wheelchair or crutches</v>
      </c>
      <c r="L49" s="31" t="str">
        <f>IF(Electives!Q59&lt;&gt;"","E","")</f>
        <v/>
      </c>
      <c r="N49" s="368"/>
      <c r="O49" s="178">
        <f>Electives!B126</f>
        <v>7</v>
      </c>
      <c r="P49" s="36" t="str">
        <f>Electives!C126</f>
        <v>Make an obstacle course</v>
      </c>
      <c r="Q49" s="31" t="str">
        <f>IF(Electives!Q126&lt;&gt;"","E","")</f>
        <v/>
      </c>
      <c r="R49" s="228"/>
      <c r="S49" s="3"/>
      <c r="T49" s="239" t="str">
        <f>'Shooting Sports'!C18</f>
        <v>Archery: Level 1</v>
      </c>
      <c r="U49" s="3"/>
      <c r="V49" s="3"/>
      <c r="W49" s="228"/>
      <c r="X49" s="227" t="str">
        <f>NOVA!B38</f>
        <v>3d2</v>
      </c>
      <c r="Y49" s="227" t="str">
        <f>NOVA!C38</f>
        <v>Temperate forest</v>
      </c>
      <c r="Z49" s="227"/>
      <c r="AA49" s="227" t="str">
        <f>IF(NOVA!Q38&lt;&gt;"", NOVA!Q38, "")</f>
        <v/>
      </c>
      <c r="AB49" s="228"/>
      <c r="AC49" s="227" t="str">
        <f>NOVA!B97</f>
        <v>3b3</v>
      </c>
      <c r="AD49" s="227" t="str">
        <f>NOVA!C97</f>
        <v>Discuss with counselor</v>
      </c>
      <c r="AE49" s="227"/>
      <c r="AF49" s="227" t="str">
        <f>IF(NOVA!Q97&lt;&gt;"", NOVA!Q97, "")</f>
        <v/>
      </c>
      <c r="AG49" s="228"/>
      <c r="AH49" s="227" t="str">
        <f>NOVA!B162</f>
        <v>3b1</v>
      </c>
      <c r="AI49" s="227" t="str">
        <f>NOVA!C162</f>
        <v>A tree</v>
      </c>
      <c r="AJ49" s="227"/>
      <c r="AK49" s="227" t="str">
        <f>IF(NOVA!Q162&lt;&gt;"", NOVA!Q162, "")</f>
        <v/>
      </c>
    </row>
    <row r="50" spans="5:37">
      <c r="E50" s="30"/>
      <c r="F50" s="3"/>
      <c r="G50" s="3"/>
      <c r="I50" s="378"/>
      <c r="J50" s="219">
        <f>Electives!B60</f>
        <v>2</v>
      </c>
      <c r="K50" s="36" t="str">
        <f>Electives!C60</f>
        <v>Learn about handicapped sports</v>
      </c>
      <c r="L50" s="31" t="str">
        <f>IF(Electives!Q60&lt;&gt;"","E","")</f>
        <v/>
      </c>
      <c r="O50" s="174" t="str">
        <f>Electives!B128</f>
        <v>Spirit of the Water</v>
      </c>
      <c r="P50" s="29"/>
      <c r="R50" s="224"/>
      <c r="S50" s="160">
        <f>'Shooting Sports'!B19</f>
        <v>1</v>
      </c>
      <c r="T50" s="160" t="str">
        <f>'Shooting Sports'!C19</f>
        <v>Follow archery range rules and whistles</v>
      </c>
      <c r="U50" s="160"/>
      <c r="V50" s="160" t="str">
        <f>IF('Shooting Sports'!Q19&lt;&gt;"", 'Shooting Sports'!Q19, "")</f>
        <v/>
      </c>
      <c r="W50" s="224"/>
      <c r="X50" s="227" t="str">
        <f>NOVA!B39</f>
        <v>3d3</v>
      </c>
      <c r="Y50" s="227" t="str">
        <f>NOVA!C39</f>
        <v>Aquatic ecosystem</v>
      </c>
      <c r="Z50" s="227"/>
      <c r="AA50" s="227" t="str">
        <f>IF(NOVA!Q39&lt;&gt;"", NOVA!Q39, "")</f>
        <v/>
      </c>
      <c r="AB50" s="224"/>
      <c r="AC50" s="227" t="str">
        <f>NOVA!B98</f>
        <v>3c1</v>
      </c>
      <c r="AD50" s="227" t="str">
        <f>NOVA!C98</f>
        <v>Design a rover and tell what it collects</v>
      </c>
      <c r="AE50" s="227"/>
      <c r="AF50" s="227" t="str">
        <f>IF(NOVA!Q98&lt;&gt;"", NOVA!Q98, "")</f>
        <v/>
      </c>
      <c r="AG50" s="224"/>
      <c r="AH50" s="227" t="str">
        <f>NOVA!B163</f>
        <v>3b2</v>
      </c>
      <c r="AI50" s="227" t="str">
        <f>NOVA!C163</f>
        <v>Your house</v>
      </c>
      <c r="AJ50" s="227"/>
      <c r="AK50" s="227" t="str">
        <f>IF(NOVA!Q163&lt;&gt;"", NOVA!Q163, "")</f>
        <v/>
      </c>
    </row>
    <row r="51" spans="5:37" ht="13.2" customHeight="1">
      <c r="E51" s="30"/>
      <c r="F51" s="3"/>
      <c r="G51" s="3"/>
      <c r="I51" s="378"/>
      <c r="J51" s="219">
        <f>Electives!B61</f>
        <v>3</v>
      </c>
      <c r="K51" s="36" t="str">
        <f>Electives!C61</f>
        <v>Learn about "invisible" disabilities</v>
      </c>
      <c r="L51" s="31" t="str">
        <f>IF(Electives!Q61&lt;&gt;"","E","")</f>
        <v/>
      </c>
      <c r="N51" s="378" t="str">
        <f>Electives!E128</f>
        <v>(do all)</v>
      </c>
      <c r="O51" s="178">
        <f>Electives!B129</f>
        <v>1</v>
      </c>
      <c r="P51" s="36" t="str">
        <f>Electives!C129</f>
        <v>Demonstrate how water can be polluted</v>
      </c>
      <c r="Q51" s="31" t="str">
        <f>IF(Electives!Q129&lt;&gt;"","E","")</f>
        <v/>
      </c>
      <c r="R51" s="104"/>
      <c r="S51" s="160">
        <f>'Shooting Sports'!B20</f>
        <v>2</v>
      </c>
      <c r="T51" s="160" t="str">
        <f>'Shooting Sports'!C20</f>
        <v>Identify recurve and compound bow</v>
      </c>
      <c r="U51" s="160"/>
      <c r="V51" s="160" t="str">
        <f>IF('Shooting Sports'!Q20&lt;&gt;"", 'Shooting Sports'!Q20, "")</f>
        <v/>
      </c>
      <c r="W51" s="104"/>
      <c r="X51" s="227" t="str">
        <f>NOVA!B40</f>
        <v>3d4</v>
      </c>
      <c r="Y51" s="227" t="str">
        <f>NOVA!C40</f>
        <v>Temperate / Subtropical rain forest</v>
      </c>
      <c r="Z51" s="227"/>
      <c r="AA51" s="227" t="str">
        <f>IF(NOVA!Q40&lt;&gt;"", NOVA!Q40, "")</f>
        <v/>
      </c>
      <c r="AB51" s="104"/>
      <c r="AC51" s="227" t="str">
        <f>NOVA!B99</f>
        <v>3c2</v>
      </c>
      <c r="AD51" s="227" t="str">
        <f>NOVA!C99</f>
        <v>How would rover work</v>
      </c>
      <c r="AE51" s="227"/>
      <c r="AF51" s="227" t="str">
        <f>IF(NOVA!Q99&lt;&gt;"", NOVA!Q99, "")</f>
        <v/>
      </c>
      <c r="AG51" s="104"/>
      <c r="AH51" s="227" t="str">
        <f>NOVA!B164</f>
        <v>3b3</v>
      </c>
      <c r="AI51" s="227" t="str">
        <f>NOVA!C164</f>
        <v>A building of your choice</v>
      </c>
      <c r="AJ51" s="227"/>
      <c r="AK51" s="227" t="str">
        <f>IF(NOVA!Q164&lt;&gt;"", NOVA!Q164, "")</f>
        <v/>
      </c>
    </row>
    <row r="52" spans="5:37">
      <c r="E52" s="30"/>
      <c r="F52" s="3"/>
      <c r="G52" s="3"/>
      <c r="I52" s="378"/>
      <c r="J52" s="219">
        <f>Electives!B62</f>
        <v>4</v>
      </c>
      <c r="K52" s="36" t="str">
        <f>Electives!C62</f>
        <v>Do 3 of the following wearing gloves</v>
      </c>
      <c r="L52" s="31" t="str">
        <f>IF(Electives!Q62&lt;&gt;"","E","")</f>
        <v/>
      </c>
      <c r="N52" s="378"/>
      <c r="O52" s="178">
        <f>Electives!B130</f>
        <v>2</v>
      </c>
      <c r="P52" s="36" t="str">
        <f>Electives!C130</f>
        <v>Help conserve water</v>
      </c>
      <c r="Q52" s="31" t="str">
        <f>IF(Electives!Q130&lt;&gt;"","E","")</f>
        <v/>
      </c>
      <c r="R52" s="232"/>
      <c r="S52" s="160">
        <f>'Shooting Sports'!B21</f>
        <v>3</v>
      </c>
      <c r="T52" s="160" t="str">
        <f>'Shooting Sports'!C21</f>
        <v>Demonstrate arm/finger guards &amp; quiver</v>
      </c>
      <c r="U52" s="160"/>
      <c r="V52" s="160" t="str">
        <f>IF('Shooting Sports'!Q21&lt;&gt;"", 'Shooting Sports'!Q21, "")</f>
        <v/>
      </c>
      <c r="W52" s="232"/>
      <c r="X52" s="227" t="str">
        <f>NOVA!B41</f>
        <v>3d5</v>
      </c>
      <c r="Y52" s="227" t="str">
        <f>NOVA!C41</f>
        <v>Desert</v>
      </c>
      <c r="Z52" s="227"/>
      <c r="AA52" s="227" t="str">
        <f>IF(NOVA!Q41&lt;&gt;"", NOVA!Q41, "")</f>
        <v/>
      </c>
      <c r="AB52" s="232"/>
      <c r="AC52" s="227" t="str">
        <f>NOVA!B100</f>
        <v>3c3</v>
      </c>
      <c r="AD52" s="227" t="str">
        <f>NOVA!C100</f>
        <v>How would rover transmit data</v>
      </c>
      <c r="AE52" s="227"/>
      <c r="AF52" s="227" t="str">
        <f>IF(NOVA!Q100&lt;&gt;"", NOVA!Q100, "")</f>
        <v/>
      </c>
      <c r="AG52" s="232"/>
      <c r="AH52" s="227" t="str">
        <f>NOVA!B165</f>
        <v>3c</v>
      </c>
      <c r="AI52" s="227" t="str">
        <f>NOVA!C165</f>
        <v>Calculate the volume of air in your room</v>
      </c>
      <c r="AJ52" s="227"/>
      <c r="AK52" s="227" t="str">
        <f>IF(NOVA!Q165&lt;&gt;"", NOVA!Q165, "")</f>
        <v/>
      </c>
    </row>
    <row r="53" spans="5:37" ht="13.2" customHeight="1">
      <c r="E53" s="30"/>
      <c r="F53" s="3"/>
      <c r="G53" s="3"/>
      <c r="I53" s="378"/>
      <c r="J53" s="219" t="str">
        <f>Electives!B63</f>
        <v>4a</v>
      </c>
      <c r="K53" s="36" t="str">
        <f>Electives!C63</f>
        <v>Tie your shoes</v>
      </c>
      <c r="L53" s="31" t="str">
        <f>IF(Electives!Q63&lt;&gt;"","E","")</f>
        <v/>
      </c>
      <c r="N53" s="378"/>
      <c r="O53" s="178">
        <f>Electives!B131</f>
        <v>3</v>
      </c>
      <c r="P53" s="36" t="str">
        <f>Electives!C131</f>
        <v>Explain why swimming is good exercise</v>
      </c>
      <c r="Q53" s="31" t="str">
        <f>IF(Electives!Q131&lt;&gt;"","E","")</f>
        <v/>
      </c>
      <c r="R53" s="233"/>
      <c r="S53" s="160">
        <f>'Shooting Sports'!B22</f>
        <v>4</v>
      </c>
      <c r="T53" s="160" t="str">
        <f>'Shooting Sports'!C22</f>
        <v>Properly shoot a bow</v>
      </c>
      <c r="U53" s="160"/>
      <c r="V53" s="160" t="str">
        <f>IF('Shooting Sports'!Q22&lt;&gt;"", 'Shooting Sports'!Q22, "")</f>
        <v/>
      </c>
      <c r="W53" s="233"/>
      <c r="X53" s="227" t="str">
        <f>NOVA!B42</f>
        <v>3d6</v>
      </c>
      <c r="Y53" s="227" t="str">
        <f>NOVA!C42</f>
        <v>Polar ice</v>
      </c>
      <c r="Z53" s="227"/>
      <c r="AA53" s="227" t="str">
        <f>IF(NOVA!Q42&lt;&gt;"", NOVA!Q42, "")</f>
        <v/>
      </c>
      <c r="AB53" s="233"/>
      <c r="AC53" s="227" t="str">
        <f>NOVA!B101</f>
        <v>3c4</v>
      </c>
      <c r="AD53" s="227" t="str">
        <f>NOVA!C101</f>
        <v>Why rovers are needed</v>
      </c>
      <c r="AE53" s="227"/>
      <c r="AF53" s="227" t="str">
        <f>IF(NOVA!Q101&lt;&gt;"", NOVA!Q101, "")</f>
        <v/>
      </c>
      <c r="AG53" s="233"/>
      <c r="AH53" s="227" t="str">
        <f>NOVA!B166</f>
        <v>4a1</v>
      </c>
      <c r="AI53" s="227" t="str">
        <f>NOVA!C166</f>
        <v>Look up and discuss cryptography</v>
      </c>
      <c r="AJ53" s="227"/>
      <c r="AK53" s="227" t="str">
        <f>IF(NOVA!Q166&lt;&gt;"", NOVA!Q166, "")</f>
        <v/>
      </c>
    </row>
    <row r="54" spans="5:37">
      <c r="I54" s="378"/>
      <c r="J54" s="219" t="str">
        <f>Electives!B64</f>
        <v>4b</v>
      </c>
      <c r="K54" s="36" t="str">
        <f>Electives!C64</f>
        <v>Use a fork to pick up food</v>
      </c>
      <c r="L54" s="31" t="str">
        <f>IF(Electives!Q64&lt;&gt;"","E","")</f>
        <v/>
      </c>
      <c r="N54" s="378"/>
      <c r="O54" s="178">
        <f>Electives!B132</f>
        <v>4</v>
      </c>
      <c r="P54" s="36" t="str">
        <f>Electives!C132</f>
        <v>Explain the water safety rules</v>
      </c>
      <c r="Q54" s="31" t="str">
        <f>IF(Electives!Q132&lt;&gt;"","E","")</f>
        <v/>
      </c>
      <c r="R54" s="233"/>
      <c r="S54" s="160">
        <f>'Shooting Sports'!B23</f>
        <v>5</v>
      </c>
      <c r="T54" s="160" t="str">
        <f>'Shooting Sports'!C23</f>
        <v>Safely retrieve arrows</v>
      </c>
      <c r="U54" s="160"/>
      <c r="V54" s="160" t="str">
        <f>IF('Shooting Sports'!Q23&lt;&gt;"", 'Shooting Sports'!Q23, "")</f>
        <v/>
      </c>
      <c r="W54" s="233"/>
      <c r="X54" s="227" t="str">
        <f>NOVA!B43</f>
        <v>3d7</v>
      </c>
      <c r="Y54" s="227" t="str">
        <f>NOVA!C43</f>
        <v>Tide pools</v>
      </c>
      <c r="Z54" s="227"/>
      <c r="AA54" s="227" t="str">
        <f>IF(NOVA!Q43&lt;&gt;"", NOVA!Q43, "")</f>
        <v/>
      </c>
      <c r="AB54" s="233"/>
      <c r="AC54" s="227" t="str">
        <f>NOVA!B102</f>
        <v>3d1</v>
      </c>
      <c r="AD54" s="227" t="str">
        <f>NOVA!C102</f>
        <v>Design a space colony</v>
      </c>
      <c r="AE54" s="227"/>
      <c r="AF54" s="227" t="str">
        <f>IF(NOVA!Q102&lt;&gt;"", NOVA!Q102, "")</f>
        <v/>
      </c>
      <c r="AG54" s="233"/>
      <c r="AH54" s="227" t="str">
        <f>NOVA!B167</f>
        <v>4a2</v>
      </c>
      <c r="AI54" s="227" t="str">
        <f>NOVA!C167</f>
        <v>Discuss 3 ways codes are made</v>
      </c>
      <c r="AJ54" s="227"/>
      <c r="AK54" s="227" t="str">
        <f>IF(NOVA!Q167&lt;&gt;"", NOVA!Q167, "")</f>
        <v/>
      </c>
    </row>
    <row r="55" spans="5:37">
      <c r="I55" s="378"/>
      <c r="J55" s="219" t="str">
        <f>Electives!B65</f>
        <v>4c</v>
      </c>
      <c r="K55" s="36" t="str">
        <f>Electives!C65</f>
        <v>Play a card game</v>
      </c>
      <c r="L55" s="31" t="str">
        <f>IF(Electives!Q65&lt;&gt;"","E","")</f>
        <v/>
      </c>
      <c r="N55" s="378"/>
      <c r="O55" s="178">
        <f>Electives!B133</f>
        <v>5</v>
      </c>
      <c r="P55" s="36" t="str">
        <f>Electives!C133</f>
        <v>Jump into a pool and swim 25 feet</v>
      </c>
      <c r="Q55" s="31" t="str">
        <f>IF(Electives!Q133&lt;&gt;"","E","")</f>
        <v/>
      </c>
      <c r="R55" s="233"/>
      <c r="S55" s="3"/>
      <c r="T55" s="239" t="str">
        <f>'Shooting Sports'!C25</f>
        <v>Archery: Level 2</v>
      </c>
      <c r="U55" s="3"/>
      <c r="V55" s="3"/>
      <c r="W55" s="233"/>
      <c r="X55" s="227">
        <f>NOVA!B44</f>
        <v>4</v>
      </c>
      <c r="Y55" s="227" t="str">
        <f>NOVA!C44</f>
        <v>Do A or B</v>
      </c>
      <c r="Z55" s="227"/>
      <c r="AA55" s="227" t="str">
        <f>IF(NOVA!Q44&lt;&gt;"", NOVA!Q44, "")</f>
        <v/>
      </c>
      <c r="AB55" s="233"/>
      <c r="AC55" s="238" t="str">
        <f>NOVA!B103</f>
        <v>3d2</v>
      </c>
      <c r="AD55" s="227" t="str">
        <f>NOVA!C103</f>
        <v>Discuss survival needs</v>
      </c>
      <c r="AE55" s="227"/>
      <c r="AF55" s="227" t="str">
        <f>IF(NOVA!Q103&lt;&gt;"", NOVA!Q103, "")</f>
        <v/>
      </c>
      <c r="AG55" s="233"/>
      <c r="AH55" s="227" t="str">
        <f>NOVA!B168</f>
        <v>4a3</v>
      </c>
      <c r="AI55" s="227" t="str">
        <f>NOVA!C168</f>
        <v>Discuss how codes relate to math</v>
      </c>
      <c r="AJ55" s="227"/>
      <c r="AK55" s="227" t="str">
        <f>IF(NOVA!Q168&lt;&gt;"", NOVA!Q168, "")</f>
        <v/>
      </c>
    </row>
    <row r="56" spans="5:37" ht="13.2" customHeight="1">
      <c r="I56" s="378"/>
      <c r="J56" s="219" t="str">
        <f>Electives!B66</f>
        <v>4d</v>
      </c>
      <c r="K56" s="36" t="str">
        <f>Electives!C66</f>
        <v>Play a video game</v>
      </c>
      <c r="L56" s="31" t="str">
        <f>IF(Electives!Q66&lt;&gt;"","E","")</f>
        <v/>
      </c>
      <c r="O56"/>
      <c r="R56" s="233"/>
      <c r="S56" s="160">
        <f>'Shooting Sports'!B26</f>
        <v>1</v>
      </c>
      <c r="T56" s="160" t="str">
        <f>'Shooting Sports'!C26</f>
        <v>Earn the Level 1 Emblem for Archery</v>
      </c>
      <c r="U56" s="160"/>
      <c r="V56" s="160" t="str">
        <f>IF('Shooting Sports'!Q26&lt;&gt;"", 'Shooting Sports'!Q26, "")</f>
        <v/>
      </c>
      <c r="W56" s="233"/>
      <c r="X56" s="227" t="str">
        <f>NOVA!B45</f>
        <v>4a</v>
      </c>
      <c r="Y56" s="227" t="str">
        <f>NOVA!C45</f>
        <v>Visit a place where earth science is done</v>
      </c>
      <c r="Z56" s="227"/>
      <c r="AA56" s="227" t="str">
        <f>IF(NOVA!Q45&lt;&gt;"", NOVA!Q45, "")</f>
        <v/>
      </c>
      <c r="AB56" s="233"/>
      <c r="AC56" s="227" t="str">
        <f>NOVA!B104</f>
        <v>3e</v>
      </c>
      <c r="AD56" s="227" t="str">
        <f>NOVA!C104</f>
        <v>Map an asteroid</v>
      </c>
      <c r="AE56" s="227"/>
      <c r="AF56" s="227" t="str">
        <f>IF(NOVA!Q104&lt;&gt;"", NOVA!Q104, "")</f>
        <v/>
      </c>
      <c r="AG56" s="233"/>
      <c r="AH56" s="227" t="str">
        <f>NOVA!B169</f>
        <v>4b1</v>
      </c>
      <c r="AI56" s="227" t="str">
        <f>NOVA!C169</f>
        <v>Design a code and write a message</v>
      </c>
      <c r="AJ56" s="227"/>
      <c r="AK56" s="227" t="str">
        <f>IF(NOVA!Q169&lt;&gt;"", NOVA!Q169, "")</f>
        <v/>
      </c>
    </row>
    <row r="57" spans="5:37" ht="12.75" customHeight="1">
      <c r="I57" s="378"/>
      <c r="J57" s="219" t="str">
        <f>Electives!B67</f>
        <v>4e</v>
      </c>
      <c r="K57" s="36" t="str">
        <f>Electives!C67</f>
        <v>Play a board game</v>
      </c>
      <c r="L57" s="31" t="str">
        <f>IF(Electives!Q67&lt;&gt;"","E","")</f>
        <v/>
      </c>
      <c r="N57" s="131"/>
      <c r="R57" s="233"/>
      <c r="S57" s="160" t="str">
        <f>'Shooting Sports'!B27</f>
        <v>S1</v>
      </c>
      <c r="T57" s="160" t="str">
        <f>'Shooting Sports'!C27</f>
        <v>Identify 3 arrow and 4 bow parts</v>
      </c>
      <c r="U57" s="160"/>
      <c r="V57" s="160" t="str">
        <f>IF('Shooting Sports'!Q27&lt;&gt;"", 'Shooting Sports'!Q27, "")</f>
        <v/>
      </c>
      <c r="W57" s="233"/>
      <c r="X57" s="227" t="str">
        <f>NOVA!B46</f>
        <v>4a1</v>
      </c>
      <c r="Y57" s="227" t="str">
        <f>NOVA!C46</f>
        <v>Talk with someone how science is used</v>
      </c>
      <c r="Z57" s="227"/>
      <c r="AA57" s="227" t="str">
        <f>IF(NOVA!Q46&lt;&gt;"", NOVA!Q46, "")</f>
        <v/>
      </c>
      <c r="AB57" s="233"/>
      <c r="AC57" s="227" t="str">
        <f>NOVA!B105</f>
        <v>3f1</v>
      </c>
      <c r="AD57" s="227" t="str">
        <f>NOVA!C105</f>
        <v>Model solar and lunar eclipse</v>
      </c>
      <c r="AE57" s="227"/>
      <c r="AF57" s="227" t="str">
        <f>IF(NOVA!Q105&lt;&gt;"", NOVA!Q105, "")</f>
        <v/>
      </c>
      <c r="AG57" s="233"/>
      <c r="AH57" s="227" t="str">
        <f>NOVA!B170</f>
        <v>4b2</v>
      </c>
      <c r="AI57" s="227" t="str">
        <f>NOVA!C170</f>
        <v>Share your code with your counselor</v>
      </c>
      <c r="AJ57" s="227"/>
      <c r="AK57" s="227" t="str">
        <f>IF(NOVA!Q170&lt;&gt;"", NOVA!Q170, "")</f>
        <v/>
      </c>
    </row>
    <row r="58" spans="5:37" ht="12.75" customHeight="1">
      <c r="E58"/>
      <c r="I58" s="378"/>
      <c r="J58" s="219" t="str">
        <f>Electives!B68</f>
        <v>4f</v>
      </c>
      <c r="K58" s="36" t="str">
        <f>Electives!C68</f>
        <v>Blow bubbles</v>
      </c>
      <c r="L58" s="31" t="str">
        <f>IF(Electives!Q68&lt;&gt;"","E","")</f>
        <v/>
      </c>
      <c r="R58" s="233"/>
      <c r="S58" s="160" t="str">
        <f>'Shooting Sports'!B28</f>
        <v>S2</v>
      </c>
      <c r="T58" s="160" t="str">
        <f>'Shooting Sports'!C28</f>
        <v>Loose 5 arrows in 2 volleys</v>
      </c>
      <c r="U58" s="160"/>
      <c r="V58" s="160" t="str">
        <f>IF('Shooting Sports'!Q28&lt;&gt;"", 'Shooting Sports'!Q28, "")</f>
        <v/>
      </c>
      <c r="W58" s="233"/>
      <c r="X58" s="227" t="str">
        <f>NOVA!B47</f>
        <v>4a2</v>
      </c>
      <c r="Y58" s="227" t="str">
        <f>NOVA!C47</f>
        <v>Discuss with counselor your visit</v>
      </c>
      <c r="Z58" s="227"/>
      <c r="AA58" s="227" t="str">
        <f>IF(NOVA!Q47&lt;&gt;"", NOVA!Q47, "")</f>
        <v/>
      </c>
      <c r="AB58" s="233"/>
      <c r="AC58" s="227" t="str">
        <f>NOVA!B106</f>
        <v>3f2</v>
      </c>
      <c r="AD58" s="227" t="str">
        <f>NOVA!C106</f>
        <v>Use your model to discuss</v>
      </c>
      <c r="AE58" s="227"/>
      <c r="AF58" s="227" t="str">
        <f>IF(NOVA!Q106&lt;&gt;"", NOVA!Q106, "")</f>
        <v/>
      </c>
      <c r="AG58" s="233"/>
      <c r="AH58" s="227">
        <f>NOVA!B171</f>
        <v>5</v>
      </c>
      <c r="AI58" s="227" t="str">
        <f>NOVA!C171</f>
        <v>Discuss how math affects your life</v>
      </c>
      <c r="AJ58" s="227"/>
      <c r="AK58" s="227" t="str">
        <f>IF(NOVA!Q171&lt;&gt;"", NOVA!Q171, "")</f>
        <v/>
      </c>
    </row>
    <row r="59" spans="5:37">
      <c r="I59" s="378"/>
      <c r="J59" s="219">
        <f>Electives!B69</f>
        <v>5</v>
      </c>
      <c r="K59" s="36" t="str">
        <f>Electives!C69</f>
        <v>Paint a picture with and without sight</v>
      </c>
      <c r="L59" s="31" t="str">
        <f>IF(Electives!Q69&lt;&gt;"","E","")</f>
        <v/>
      </c>
      <c r="R59" s="234"/>
      <c r="S59" s="160" t="str">
        <f>'Shooting Sports'!B29</f>
        <v>S3</v>
      </c>
      <c r="T59" s="160" t="str">
        <f>'Shooting Sports'!C29</f>
        <v>Demonstrate/Explain range commands</v>
      </c>
      <c r="U59" s="160"/>
      <c r="V59" s="160" t="str">
        <f>IF('Shooting Sports'!Q29&lt;&gt;"", 'Shooting Sports'!Q29, "")</f>
        <v/>
      </c>
      <c r="W59" s="234"/>
      <c r="X59" s="227" t="str">
        <f>NOVA!B48</f>
        <v>4b</v>
      </c>
      <c r="Y59" s="227" t="str">
        <f>NOVA!C48</f>
        <v>Explore a career with earth science</v>
      </c>
      <c r="Z59" s="227"/>
      <c r="AA59" s="227" t="str">
        <f>IF(NOVA!Q48&lt;&gt;"", NOVA!Q48, "")</f>
        <v/>
      </c>
      <c r="AB59" s="234"/>
      <c r="AC59" s="227">
        <f>NOVA!B107</f>
        <v>4</v>
      </c>
      <c r="AD59" s="227" t="str">
        <f>NOVA!C107</f>
        <v>Do A or B</v>
      </c>
      <c r="AE59" s="227"/>
      <c r="AF59" s="227" t="str">
        <f>IF(NOVA!Q107&lt;&gt;"", NOVA!Q107, "")</f>
        <v/>
      </c>
      <c r="AG59" s="234"/>
    </row>
    <row r="60" spans="5:37">
      <c r="I60" s="378"/>
      <c r="J60" s="219">
        <f>Electives!B70</f>
        <v>6</v>
      </c>
      <c r="K60" s="36" t="str">
        <f>Electives!C70</f>
        <v>Sign a simple sentence</v>
      </c>
      <c r="L60" s="31" t="str">
        <f>IF(Electives!Q70&lt;&gt;"","E","")</f>
        <v/>
      </c>
      <c r="R60" s="177"/>
      <c r="S60" s="160" t="str">
        <f>'Shooting Sports'!B30</f>
        <v>S4</v>
      </c>
      <c r="T60" s="160" t="str">
        <f>'Shooting Sports'!C30</f>
        <v>5 facts about archery in history/lit</v>
      </c>
      <c r="U60" s="160"/>
      <c r="V60" s="160" t="str">
        <f>IF('Shooting Sports'!Q30&lt;&gt;"", 'Shooting Sports'!Q30, "")</f>
        <v/>
      </c>
      <c r="W60" s="177"/>
      <c r="AB60" s="177"/>
      <c r="AC60" s="227" t="str">
        <f>NOVA!B108</f>
        <v>4a</v>
      </c>
      <c r="AD60" s="227" t="str">
        <f>NOVA!C108</f>
        <v>Visit a place with space science</v>
      </c>
      <c r="AE60" s="227"/>
      <c r="AF60" s="227" t="str">
        <f>IF(NOVA!Q108&lt;&gt;"", NOVA!Q108, "")</f>
        <v/>
      </c>
      <c r="AG60" s="177"/>
    </row>
    <row r="61" spans="5:37">
      <c r="I61" s="378"/>
      <c r="J61" s="219">
        <f>Electives!B71</f>
        <v>7</v>
      </c>
      <c r="K61" s="36" t="str">
        <f>Electives!C71</f>
        <v>Learn about a famous person with a disability</v>
      </c>
      <c r="L61" s="31" t="str">
        <f>IF(Electives!Q71&lt;&gt;"","E","")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IF(NOVA!Q109&lt;&gt;"", NOVA!Q109, "")</f>
        <v/>
      </c>
      <c r="AG61" s="233"/>
    </row>
    <row r="62" spans="5:37" ht="13.2" customHeight="1">
      <c r="I62" s="378"/>
      <c r="J62" s="219">
        <f>Electives!B72</f>
        <v>8</v>
      </c>
      <c r="K62" s="36" t="str">
        <f>Electives!C72</f>
        <v>Attend an event for disabled people</v>
      </c>
      <c r="L62" s="31" t="str">
        <f>IF(Electives!Q72&lt;&gt;"","E","")</f>
        <v/>
      </c>
      <c r="O62"/>
      <c r="R62" s="235"/>
      <c r="S62" s="160">
        <f>'Shooting Sports'!B33</f>
        <v>1</v>
      </c>
      <c r="T62" s="160" t="str">
        <f>'Shooting Sports'!C33</f>
        <v>Demonstrate good shooting techniques</v>
      </c>
      <c r="U62" s="160"/>
      <c r="V62" s="160" t="str">
        <f>IF('Shooting Sports'!Q33&lt;&gt;"", 'Shooting Sports'!Q33, "")</f>
        <v/>
      </c>
      <c r="W62" s="235"/>
      <c r="AB62" s="235"/>
      <c r="AC62" s="227" t="str">
        <f>NOVA!B110</f>
        <v>4a2</v>
      </c>
      <c r="AD62" s="227" t="str">
        <f>NOVA!C110</f>
        <v>Discuss with counselor</v>
      </c>
      <c r="AE62" s="227"/>
      <c r="AF62" s="227" t="str">
        <f>IF(NOVA!Q110&lt;&gt;"", NOVA!Q110, "")</f>
        <v/>
      </c>
      <c r="AG62" s="235"/>
    </row>
    <row r="63" spans="5:37" ht="12.75" customHeight="1">
      <c r="E63"/>
      <c r="I63" s="218"/>
      <c r="J63"/>
      <c r="L63" s="175"/>
      <c r="O63"/>
      <c r="R63" s="233"/>
      <c r="S63" s="160">
        <f>'Shooting Sports'!B34</f>
        <v>2</v>
      </c>
      <c r="T63" s="160" t="str">
        <f>'Shooting Sports'!C34</f>
        <v>Explain parts of slingshot</v>
      </c>
      <c r="U63" s="160"/>
      <c r="V63" s="160" t="str">
        <f>IF('Shooting Sports'!Q34&lt;&gt;"", 'Shooting Sports'!Q34, "")</f>
        <v/>
      </c>
      <c r="W63" s="233"/>
      <c r="AB63" s="233"/>
      <c r="AC63" s="227" t="str">
        <f>NOVA!B111</f>
        <v>4b</v>
      </c>
      <c r="AD63" s="227" t="str">
        <f>NOVA!C111</f>
        <v>Explore a career with space science</v>
      </c>
      <c r="AE63" s="227"/>
      <c r="AF63" s="227" t="str">
        <f>IF(NOVA!Q111&lt;&gt;"", NOVA!Q111, "")</f>
        <v/>
      </c>
      <c r="AG63" s="233"/>
    </row>
    <row r="64" spans="5:37" ht="12.75" customHeight="1">
      <c r="E64"/>
      <c r="J64"/>
      <c r="L64" s="175"/>
      <c r="O64"/>
      <c r="R64" s="233"/>
      <c r="S64" s="160">
        <f>'Shooting Sports'!B35</f>
        <v>3</v>
      </c>
      <c r="T64" s="160" t="str">
        <f>'Shooting Sports'!C35</f>
        <v>Explain types of ammo</v>
      </c>
      <c r="U64" s="160"/>
      <c r="V64" s="160" t="str">
        <f>IF('Shooting Sports'!Q35&lt;&gt;"", 'Shooting Sports'!Q35, "")</f>
        <v/>
      </c>
      <c r="W64" s="233"/>
      <c r="AB64" s="233"/>
      <c r="AC64" s="227">
        <f>NOVA!B112</f>
        <v>5</v>
      </c>
      <c r="AD64" s="227" t="str">
        <f>NOVA!C112</f>
        <v>Discuss your findings with counselor</v>
      </c>
      <c r="AE64" s="227"/>
      <c r="AF64" s="227" t="str">
        <f>IF(NOVA!Q112&lt;&gt;"", NOVA!Q112, "")</f>
        <v/>
      </c>
      <c r="AG64" s="233"/>
    </row>
    <row r="65" spans="5:33">
      <c r="E65"/>
      <c r="J65"/>
      <c r="O65"/>
      <c r="R65" s="233"/>
      <c r="S65" s="160">
        <f>'Shooting Sports'!B36</f>
        <v>4</v>
      </c>
      <c r="T65" s="160" t="str">
        <f>'Shooting Sports'!C36</f>
        <v>Explain types of targets</v>
      </c>
      <c r="U65" s="160"/>
      <c r="V65" s="160" t="str">
        <f>IF('Shooting Sports'!Q36&lt;&gt;"", 'Shooting Sports'!Q36,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Sports'!Q39&lt;&gt;"", 'Shooting Sports'!Q39, "")</f>
        <v/>
      </c>
      <c r="W67" s="233"/>
      <c r="AB67" s="233"/>
      <c r="AG67" s="233"/>
    </row>
    <row r="68" spans="5:33">
      <c r="O68"/>
      <c r="R68" s="233"/>
      <c r="S68" s="160" t="str">
        <f>'Shooting Sports'!B40</f>
        <v>S1</v>
      </c>
      <c r="T68" s="160" t="str">
        <f>'Shooting Sports'!C40</f>
        <v>Fire 5 shots in 2 volleys at a target</v>
      </c>
      <c r="U68" s="160"/>
      <c r="V68" s="160" t="str">
        <f>IF('Shooting Sports'!Q40&lt;&gt;"", 'Shooting Sports'!Q40, "")</f>
        <v/>
      </c>
      <c r="W68" s="233"/>
      <c r="AB68" s="233"/>
      <c r="AG68" s="233"/>
    </row>
    <row r="69" spans="5:33">
      <c r="O69"/>
      <c r="R69" s="233"/>
      <c r="S69" s="160" t="str">
        <f>'Shooting Sports'!B41</f>
        <v>S2</v>
      </c>
      <c r="T69" s="160" t="str">
        <f>'Shooting Sports'!C41</f>
        <v>Demonstrate/Explain range commands</v>
      </c>
      <c r="U69" s="160"/>
      <c r="V69" s="160" t="str">
        <f>IF('Shooting Sports'!Q41&lt;&gt;"", 'Shooting Sports'!Q41, "")</f>
        <v/>
      </c>
      <c r="W69" s="233"/>
      <c r="AB69" s="233"/>
      <c r="AG69" s="233"/>
    </row>
    <row r="70" spans="5:33" ht="13.2" customHeight="1">
      <c r="O70"/>
      <c r="S70" s="160" t="str">
        <f>'Shooting Sports'!B42</f>
        <v>S3</v>
      </c>
      <c r="T70" s="160" t="str">
        <f>'Shooting Sports'!C42</f>
        <v>Shoot with your off hand</v>
      </c>
      <c r="U70" s="160"/>
      <c r="V70" s="160" t="str">
        <f>IF('Shooting Sports'!Q42&lt;&gt;"", 'Shooting Sports'!Q42,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Z/nYEXPhrw4zoHEqGfEUASAqcoyrizi9ho0H5ArqQKpCDUGqxkPrruIRAEKkzHJg/MWuFy3LS5TH3atHJwkcKQ==" saltValue="/uxHJgI5aTeDF2FGVC9ozg=="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44" fitToWidth="2" orientation="portrait" r:id="rId1"/>
  <headerFooter alignWithMargins="0">
    <oddHeader>&amp;C&amp;"Arial,Bold"&amp;14WolfTrax&amp;12
&amp;D</oddHeader>
  </headerFooter>
  <colBreaks count="1" manualBreakCount="1">
    <brk id="17" max="69"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14</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Bobcat!R13</f>
        <v/>
      </c>
      <c r="D4" s="373" t="str">
        <f>Achievements!E5</f>
        <v>(do 1-4 and one other)</v>
      </c>
      <c r="E4" s="31">
        <f>Achievements!$B6</f>
        <v>1</v>
      </c>
      <c r="F4" s="179" t="str">
        <f>Achievements!$C6</f>
        <v>Attend a pack or family campout</v>
      </c>
      <c r="G4" s="32" t="str">
        <f>IF(Achievements!R6&lt;&gt;"","A","")</f>
        <v/>
      </c>
      <c r="I4" s="366" t="str">
        <f>Electives!E6</f>
        <v>(do 1-4 and one of 5-7)</v>
      </c>
      <c r="J4" s="178">
        <f>Electives!B7</f>
        <v>1</v>
      </c>
      <c r="K4" s="36" t="str">
        <f>Electives!C7</f>
        <v>ID parts of a coin</v>
      </c>
      <c r="L4" s="31" t="str">
        <f>IF(Electives!R7&lt;&gt;"","E","")</f>
        <v/>
      </c>
      <c r="N4" s="378" t="str">
        <f>Electives!E74</f>
        <v>(do all, only one of 3)</v>
      </c>
      <c r="O4" s="178">
        <f>Electives!B75</f>
        <v>1</v>
      </c>
      <c r="P4" s="36" t="str">
        <f>Electives!C75</f>
        <v>Play a game of dinosaur knowledge</v>
      </c>
      <c r="Q4" s="31" t="str">
        <f>IF(Electives!R75&lt;&gt;"","E","")</f>
        <v/>
      </c>
      <c r="R4" s="221"/>
      <c r="S4" s="226">
        <f>'Cub Awards'!B6</f>
        <v>1</v>
      </c>
      <c r="T4" s="364" t="str">
        <f>'Cub Awards'!C6</f>
        <v>Create a checklist to keep home safe</v>
      </c>
      <c r="U4" s="364"/>
      <c r="V4" s="226" t="str">
        <f>IF('Cub Awards'!R6&lt;&gt;"", 'Cub Awards'!R6, "")</f>
        <v/>
      </c>
      <c r="W4" s="221"/>
      <c r="X4" s="227" t="str">
        <f>NOVA!B174</f>
        <v>1a</v>
      </c>
      <c r="Y4" s="227" t="str">
        <f>NOVA!C174</f>
        <v>Complete the Air of the Wolf adventure</v>
      </c>
      <c r="Z4" s="227"/>
      <c r="AA4" s="227" t="str">
        <f>IF(NOVA!R174&lt;&gt;"", NOVA!R174, "")</f>
        <v/>
      </c>
      <c r="AB4" s="221"/>
      <c r="AC4" s="227" t="str">
        <f>NOVA!B51</f>
        <v>1a</v>
      </c>
      <c r="AD4" s="227" t="str">
        <f>NOVA!C51</f>
        <v>Read or watch 1 hour of wildlife content</v>
      </c>
      <c r="AE4" s="227"/>
      <c r="AF4" s="227" t="str">
        <f>IF(NOVA!R51&lt;&gt;"", NOVA!R51, "")</f>
        <v/>
      </c>
      <c r="AG4" s="221"/>
      <c r="AH4" s="227" t="str">
        <f>NOVA!B115</f>
        <v>1a</v>
      </c>
      <c r="AI4" s="227" t="str">
        <f>NOVA!C115</f>
        <v>Read or watch 1 hour of tech content</v>
      </c>
      <c r="AJ4" s="227"/>
      <c r="AK4" s="227" t="str">
        <f>IF(NOVA!R115&lt;&gt;"", NOVA!R115,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IF(Achievements!R7&lt;&gt;"","A","")</f>
        <v/>
      </c>
      <c r="I5" s="367"/>
      <c r="J5" s="178">
        <f>Electives!B8</f>
        <v>2</v>
      </c>
      <c r="K5" s="36" t="str">
        <f>Electives!C8</f>
        <v>Find and tell about the mintmarks</v>
      </c>
      <c r="L5" s="31" t="str">
        <f>IF(Electives!R8&lt;&gt;"","E","")</f>
        <v/>
      </c>
      <c r="N5" s="378"/>
      <c r="O5" s="178">
        <f>Electives!B76</f>
        <v>2</v>
      </c>
      <c r="P5" s="36" t="str">
        <f>Electives!C76</f>
        <v>Create an imaginary dinosaur</v>
      </c>
      <c r="Q5" s="31" t="str">
        <f>IF(Electives!R76&lt;&gt;"","E","")</f>
        <v/>
      </c>
      <c r="R5" s="224"/>
      <c r="S5" s="226">
        <f>'Cub Awards'!B7</f>
        <v>2</v>
      </c>
      <c r="T5" s="364" t="str">
        <f>'Cub Awards'!C7</f>
        <v>Discuss emergency plan with family</v>
      </c>
      <c r="U5" s="364"/>
      <c r="V5" s="226" t="str">
        <f>IF('Cub Awards'!R7&lt;&gt;"", 'Cub Awards'!R7, "")</f>
        <v/>
      </c>
      <c r="W5" s="224"/>
      <c r="X5" s="227" t="str">
        <f>NOVA!B175</f>
        <v>1b</v>
      </c>
      <c r="Y5" s="227" t="str">
        <f>NOVA!C175</f>
        <v>Complete the Code of the Wolf adventure</v>
      </c>
      <c r="Z5" s="227"/>
      <c r="AA5" s="227" t="str">
        <f>IF(NOVA!R175&lt;&gt;"", NOVA!R175, "")</f>
        <v xml:space="preserve"> </v>
      </c>
      <c r="AB5" s="224"/>
      <c r="AC5" s="227" t="str">
        <f>NOVA!B52</f>
        <v>1b</v>
      </c>
      <c r="AD5" s="227" t="str">
        <f>NOVA!C52</f>
        <v>List at least two questions or ideas</v>
      </c>
      <c r="AE5" s="227"/>
      <c r="AF5" s="227" t="str">
        <f>IF(NOVA!R52&lt;&gt;"", NOVA!R52, "")</f>
        <v/>
      </c>
      <c r="AG5" s="224"/>
      <c r="AH5" s="227" t="str">
        <f>NOVA!B116</f>
        <v>1b</v>
      </c>
      <c r="AI5" s="227" t="str">
        <f>NOVA!C116</f>
        <v>List at least two questions or ideas</v>
      </c>
      <c r="AJ5" s="227"/>
      <c r="AK5" s="227" t="str">
        <f>IF(NOVA!R116&lt;&gt;"", NOVA!R116, "")</f>
        <v/>
      </c>
    </row>
    <row r="6" spans="1:37">
      <c r="A6" s="39" t="s">
        <v>271</v>
      </c>
      <c r="B6" s="48" t="str">
        <f>IF(COUNTIF(B11:B16,"C")&gt;0,COUNTIF(B11:B16,"C")," ")</f>
        <v xml:space="preserve"> </v>
      </c>
      <c r="D6" s="374"/>
      <c r="E6" s="31" t="str">
        <f>Achievements!$B8</f>
        <v>3a</v>
      </c>
      <c r="F6" s="179" t="str">
        <f>Achievements!$C8</f>
        <v>Recite Outdoor Code</v>
      </c>
      <c r="G6" s="32" t="str">
        <f>IF(Achievements!R8&lt;&gt;"","A","")</f>
        <v/>
      </c>
      <c r="I6" s="367"/>
      <c r="J6" s="178">
        <f>Electives!B9</f>
        <v>3</v>
      </c>
      <c r="K6" s="36" t="str">
        <f>Electives!C9</f>
        <v>Make a rubbing of a coin</v>
      </c>
      <c r="L6" s="31" t="str">
        <f>IF(Electives!R9&lt;&gt;"","E","")</f>
        <v/>
      </c>
      <c r="N6" s="378"/>
      <c r="O6" s="178" t="str">
        <f>Electives!B77</f>
        <v>3a</v>
      </c>
      <c r="P6" s="36" t="str">
        <f>Electives!C77</f>
        <v>Make a fossil cast</v>
      </c>
      <c r="Q6" s="31" t="str">
        <f>IF(Electives!R77&lt;&gt;"","E","")</f>
        <v/>
      </c>
      <c r="R6" s="228"/>
      <c r="S6" s="226">
        <f>'Cub Awards'!B8</f>
        <v>3</v>
      </c>
      <c r="T6" s="364" t="str">
        <f>'Cub Awards'!C8</f>
        <v>Create/plan/practice summoning help</v>
      </c>
      <c r="U6" s="364"/>
      <c r="V6" s="226" t="str">
        <f>IF('Cub Awards'!R8&lt;&gt;"", 'Cub Awards'!R8, "")</f>
        <v/>
      </c>
      <c r="W6" s="228"/>
      <c r="X6" s="227">
        <f>NOVA!B176</f>
        <v>2</v>
      </c>
      <c r="Y6" s="227" t="str">
        <f>NOVA!C176</f>
        <v>Complete Call of the Wild adventure</v>
      </c>
      <c r="Z6" s="227"/>
      <c r="AA6" s="227" t="str">
        <f>IF(NOVA!R176&lt;&gt;"", NOVA!R176, "")</f>
        <v/>
      </c>
      <c r="AB6" s="228"/>
      <c r="AC6" s="227" t="str">
        <f>NOVA!B53</f>
        <v>1c</v>
      </c>
      <c r="AD6" s="227" t="str">
        <f>NOVA!C53</f>
        <v>Discuss two with your counselor</v>
      </c>
      <c r="AE6" s="227"/>
      <c r="AF6" s="227" t="str">
        <f>IF(NOVA!R53&lt;&gt;"", NOVA!R53, "")</f>
        <v/>
      </c>
      <c r="AG6" s="228"/>
      <c r="AH6" s="227" t="str">
        <f>NOVA!B117</f>
        <v>1c</v>
      </c>
      <c r="AI6" s="227" t="str">
        <f>NOVA!C117</f>
        <v>Discuss two with your counselor</v>
      </c>
      <c r="AJ6" s="227"/>
      <c r="AK6" s="227" t="str">
        <f>IF(NOVA!R117&lt;&gt;"", NOVA!R117,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IF(Achievements!R9&lt;&gt;"","A","")</f>
        <v/>
      </c>
      <c r="I7" s="367"/>
      <c r="J7" s="178">
        <f>Electives!B10</f>
        <v>4</v>
      </c>
      <c r="K7" s="36" t="str">
        <f>Electives!C10</f>
        <v>Play a game with coin math</v>
      </c>
      <c r="L7" s="31" t="str">
        <f>IF(Electives!R10&lt;&gt;"","E","")</f>
        <v/>
      </c>
      <c r="N7" s="378"/>
      <c r="O7" s="178" t="str">
        <f>Electives!B78</f>
        <v>3b</v>
      </c>
      <c r="P7" s="36" t="str">
        <f>Electives!C78</f>
        <v>Make a dinosaur dig and dig in it</v>
      </c>
      <c r="Q7" s="31" t="str">
        <f>IF(Electives!R78&lt;&gt;"","E","")</f>
        <v/>
      </c>
      <c r="R7" s="228"/>
      <c r="S7" s="226">
        <f>'Cub Awards'!B9</f>
        <v>4</v>
      </c>
      <c r="T7" s="364" t="str">
        <f>'Cub Awards'!C9</f>
        <v>Learn basic first aid</v>
      </c>
      <c r="U7" s="364"/>
      <c r="V7" s="226" t="str">
        <f>IF('Cub Awards'!R9&lt;&gt;"", 'Cub Awards'!R9, "")</f>
        <v/>
      </c>
      <c r="W7" s="228"/>
      <c r="X7" s="227">
        <f>NOVA!B177</f>
        <v>3</v>
      </c>
      <c r="Y7" s="227" t="str">
        <f>NOVA!C177</f>
        <v>Discuss facts about Dr. Alvarez</v>
      </c>
      <c r="Z7" s="227"/>
      <c r="AA7" s="227" t="str">
        <f>IF(NOVA!R177&lt;&gt;"", NOVA!R177, "")</f>
        <v/>
      </c>
      <c r="AB7" s="228"/>
      <c r="AC7" s="227">
        <f>NOVA!B54</f>
        <v>2</v>
      </c>
      <c r="AD7" s="227" t="str">
        <f>NOVA!C54</f>
        <v>Complete an elective listed in comment</v>
      </c>
      <c r="AE7" s="227"/>
      <c r="AF7" s="227" t="str">
        <f>IF(NOVA!R54&lt;&gt;"", NOVA!R54, "")</f>
        <v/>
      </c>
      <c r="AG7" s="228"/>
      <c r="AH7" s="227">
        <f>NOVA!B118</f>
        <v>2</v>
      </c>
      <c r="AI7" s="227" t="str">
        <f>NOVA!C118</f>
        <v>Complete an elective listed in comment</v>
      </c>
      <c r="AJ7" s="227"/>
      <c r="AK7" s="227" t="str">
        <f>IF(NOVA!R118&lt;&gt;"", NOVA!R118, "")</f>
        <v/>
      </c>
    </row>
    <row r="8" spans="1:37">
      <c r="A8" s="47"/>
      <c r="B8" s="47"/>
      <c r="D8" s="374"/>
      <c r="E8" s="31" t="str">
        <f>Achievements!$B10</f>
        <v>3c</v>
      </c>
      <c r="F8" s="179" t="str">
        <f>Achievements!$C10</f>
        <v>List how you are careful with fire</v>
      </c>
      <c r="G8" s="32" t="str">
        <f>IF(Achievements!R10&lt;&gt;"","A","")</f>
        <v/>
      </c>
      <c r="I8" s="367"/>
      <c r="J8" s="178">
        <f>Electives!B11</f>
        <v>5</v>
      </c>
      <c r="K8" s="36" t="str">
        <f>Electives!C11</f>
        <v>Play a coin game</v>
      </c>
      <c r="L8" s="31" t="str">
        <f>IF(Electives!R11&lt;&gt;"","E","")</f>
        <v/>
      </c>
      <c r="N8" s="378"/>
      <c r="O8" s="178">
        <f>Electives!B79</f>
        <v>4</v>
      </c>
      <c r="P8" s="36" t="str">
        <f>Electives!C79</f>
        <v>Make an edible fossil</v>
      </c>
      <c r="Q8" s="31" t="str">
        <f>IF(Electives!R79&lt;&gt;"","E","")</f>
        <v/>
      </c>
      <c r="R8" s="228"/>
      <c r="S8" s="226">
        <f>'Cub Awards'!B10</f>
        <v>5</v>
      </c>
      <c r="T8" s="364" t="str">
        <f>'Cub Awards'!C10</f>
        <v>Join a safe kids program</v>
      </c>
      <c r="U8" s="364"/>
      <c r="V8" s="226" t="str">
        <f>IF('Cub Awards'!R10&lt;&gt;"", 'Cub Awards'!R10, "")</f>
        <v/>
      </c>
      <c r="W8" s="228"/>
      <c r="X8" s="227">
        <f>NOVA!B178</f>
        <v>4</v>
      </c>
      <c r="Y8" s="227" t="str">
        <f>NOVA!C178</f>
        <v>Research 3 famous STEM professionals</v>
      </c>
      <c r="Z8" s="227"/>
      <c r="AA8" s="227" t="str">
        <f>IF(NOVA!R178&lt;&gt;"", NOVA!R178, "")</f>
        <v/>
      </c>
      <c r="AB8" s="228"/>
      <c r="AC8" s="227" t="str">
        <f>NOVA!B55</f>
        <v>3a</v>
      </c>
      <c r="AD8" s="227" t="str">
        <f>NOVA!C55</f>
        <v>Explore what is wildlife</v>
      </c>
      <c r="AE8" s="227"/>
      <c r="AF8" s="227" t="str">
        <f>IF(NOVA!R55&lt;&gt;"", NOVA!R55, "")</f>
        <v/>
      </c>
      <c r="AG8" s="228"/>
      <c r="AH8" s="227" t="str">
        <f>NOVA!B119</f>
        <v>3a</v>
      </c>
      <c r="AI8" s="227" t="str">
        <f>NOVA!C119</f>
        <v>Look up definition of Technology</v>
      </c>
      <c r="AJ8" s="227"/>
      <c r="AK8" s="227" t="str">
        <f>IF(NOVA!R119&lt;&gt;"", NOVA!R119, "")</f>
        <v/>
      </c>
    </row>
    <row r="9" spans="1:37">
      <c r="A9" s="4"/>
      <c r="B9" s="4"/>
      <c r="D9" s="374"/>
      <c r="E9" s="31" t="str">
        <f>Achievements!$B11</f>
        <v>4a</v>
      </c>
      <c r="F9" s="179" t="str">
        <f>Achievements!$C11</f>
        <v>Show what to do during natural disaster</v>
      </c>
      <c r="G9" s="32" t="str">
        <f>IF(Achievements!R11&lt;&gt;"","A","")</f>
        <v/>
      </c>
      <c r="I9" s="367"/>
      <c r="J9" s="178">
        <f>Electives!B12</f>
        <v>6</v>
      </c>
      <c r="K9" s="36" t="str">
        <f>Electives!C12</f>
        <v>Create a balance scale</v>
      </c>
      <c r="L9" s="31" t="str">
        <f>IF(Electives!R12&lt;&gt;"","E","")</f>
        <v/>
      </c>
      <c r="O9" s="174" t="str">
        <f>Electives!B81</f>
        <v>Finding Your Way</v>
      </c>
      <c r="P9" s="29"/>
      <c r="R9" s="228"/>
      <c r="S9" s="226">
        <f>'Cub Awards'!B11</f>
        <v>6</v>
      </c>
      <c r="T9" s="364" t="str">
        <f>'Cub Awards'!C11</f>
        <v>Tell about what you learned</v>
      </c>
      <c r="U9" s="364"/>
      <c r="V9" s="226" t="str">
        <f>IF('Cub Awards'!R11&lt;&gt;"", 'Cub Awards'!R11, "")</f>
        <v/>
      </c>
      <c r="W9" s="228"/>
      <c r="X9" s="227">
        <f>NOVA!B179</f>
        <v>5</v>
      </c>
      <c r="Y9" s="227" t="str">
        <f>NOVA!C179</f>
        <v>Discuss importance of STEM education</v>
      </c>
      <c r="Z9" s="227"/>
      <c r="AA9" s="227" t="str">
        <f>IF(NOVA!R179&lt;&gt;"", NOVA!R179, "")</f>
        <v/>
      </c>
      <c r="AB9" s="228"/>
      <c r="AC9" s="227" t="str">
        <f>NOVA!B56</f>
        <v>3b</v>
      </c>
      <c r="AD9" s="227" t="str">
        <f>NOVA!C56</f>
        <v>Explain relationships within food chain</v>
      </c>
      <c r="AE9" s="227"/>
      <c r="AF9" s="227" t="str">
        <f>IF(NOVA!R56&lt;&gt;"", NOVA!R56, "")</f>
        <v/>
      </c>
      <c r="AG9" s="228"/>
      <c r="AH9" s="227" t="str">
        <f>NOVA!B120</f>
        <v>3b1</v>
      </c>
      <c r="AI9" s="227" t="str">
        <f>NOVA!C120</f>
        <v>How is tech used in communication</v>
      </c>
      <c r="AJ9" s="227"/>
      <c r="AK9" s="227" t="str">
        <f>IF(NOVA!R120&lt;&gt;"", NOVA!R120, "")</f>
        <v/>
      </c>
    </row>
    <row r="10" spans="1:37" ht="12.75" customHeight="1">
      <c r="A10" s="1" t="s">
        <v>24</v>
      </c>
      <c r="D10" s="374"/>
      <c r="E10" s="31" t="str">
        <f>Achievements!$B12</f>
        <v>4b</v>
      </c>
      <c r="F10" s="179" t="str">
        <f>Achievements!$C12</f>
        <v>Show what to do to prevent spreading germs</v>
      </c>
      <c r="G10" s="32" t="str">
        <f>IF(Achievements!R12&lt;&gt;"","A","")</f>
        <v/>
      </c>
      <c r="I10" s="368"/>
      <c r="J10" s="178">
        <f>Electives!B13</f>
        <v>7</v>
      </c>
      <c r="K10" s="36" t="str">
        <f>Electives!C13</f>
        <v>Do a coin weight investigation</v>
      </c>
      <c r="L10" s="31" t="str">
        <f>IF(Electives!R13&lt;&gt;"","E","")</f>
        <v/>
      </c>
      <c r="N10" s="378" t="str">
        <f>Electives!E81</f>
        <v>(do all)</v>
      </c>
      <c r="O10" s="178" t="str">
        <f>Electives!B82</f>
        <v>1a</v>
      </c>
      <c r="P10" s="36" t="str">
        <f>Electives!C82</f>
        <v>Locate your home on a map</v>
      </c>
      <c r="Q10" s="31" t="str">
        <f>IF(Electives!R82&lt;&gt;"","E","")</f>
        <v/>
      </c>
      <c r="R10" s="224"/>
      <c r="S10" s="229"/>
      <c r="T10" s="324" t="str">
        <f>'Cub Awards'!C13</f>
        <v>Outdoor Activity Award</v>
      </c>
      <c r="U10" s="324"/>
      <c r="V10" s="229"/>
      <c r="W10" s="224"/>
      <c r="X10" s="227">
        <f>NOVA!B180</f>
        <v>6</v>
      </c>
      <c r="Y10" s="227" t="str">
        <f>NOVA!C180</f>
        <v>Participate in a science project</v>
      </c>
      <c r="Z10" s="227"/>
      <c r="AA10" s="227" t="str">
        <f>IF(NOVA!R180&lt;&gt;"", NOVA!R180, "")</f>
        <v/>
      </c>
      <c r="AB10" s="224"/>
      <c r="AC10" s="227" t="str">
        <f>NOVA!B57</f>
        <v>3c</v>
      </c>
      <c r="AD10" s="227" t="str">
        <f>NOVA!C57</f>
        <v>Explain your favorite plant / wildlife</v>
      </c>
      <c r="AE10" s="227"/>
      <c r="AF10" s="227" t="str">
        <f>IF(NOVA!R57&lt;&gt;"", NOVA!R57, "")</f>
        <v/>
      </c>
      <c r="AG10" s="224"/>
      <c r="AH10" s="227" t="str">
        <f>NOVA!B121</f>
        <v>3b2</v>
      </c>
      <c r="AI10" s="227" t="str">
        <f>NOVA!C121</f>
        <v>How is tech used in business</v>
      </c>
      <c r="AJ10" s="227"/>
      <c r="AK10" s="227" t="str">
        <f>IF(NOVA!R121&lt;&gt;"", NOVA!R121, "")</f>
        <v/>
      </c>
    </row>
    <row r="11" spans="1:37" ht="13.2" customHeight="1">
      <c r="A11" s="40" t="str">
        <f>Achievements!B5</f>
        <v>Call of the Wild</v>
      </c>
      <c r="B11" s="49" t="str">
        <f>Achievements!R15</f>
        <v/>
      </c>
      <c r="D11" s="374"/>
      <c r="E11" s="31">
        <f>Achievements!$B13</f>
        <v>5</v>
      </c>
      <c r="F11" s="179" t="str">
        <f>Achievements!$C13</f>
        <v>Tie an overhand and square knots</v>
      </c>
      <c r="G11" s="32" t="str">
        <f>IF(Achievements!R13&lt;&gt;"","A","")</f>
        <v/>
      </c>
      <c r="J11" s="174" t="str">
        <f>Electives!B15</f>
        <v>Air of the Wolf</v>
      </c>
      <c r="K11" s="1"/>
      <c r="N11" s="378"/>
      <c r="O11" s="178" t="str">
        <f>Electives!B83</f>
        <v>1b</v>
      </c>
      <c r="P11" s="36" t="str">
        <f>Electives!C83</f>
        <v>Draw a map</v>
      </c>
      <c r="Q11" s="31" t="str">
        <f>IF(Electives!R83&lt;&gt;"","E","")</f>
        <v/>
      </c>
      <c r="R11" s="224"/>
      <c r="S11" s="226">
        <f>'Cub Awards'!B14</f>
        <v>1</v>
      </c>
      <c r="T11" s="364" t="str">
        <f>'Cub Awards'!C14</f>
        <v>Attend either summer Day or Resident camp</v>
      </c>
      <c r="U11" s="364"/>
      <c r="V11" s="226" t="str">
        <f>IF('Cub Awards'!R14&lt;&gt;"", 'Cub Awards'!R14, "")</f>
        <v/>
      </c>
      <c r="W11" s="224"/>
      <c r="X11" s="227">
        <f>NOVA!B181</f>
        <v>7</v>
      </c>
      <c r="Y11" s="227" t="str">
        <f>NOVA!C181</f>
        <v>Do ONE</v>
      </c>
      <c r="Z11" s="227"/>
      <c r="AA11" s="227" t="str">
        <f>IF(NOVA!R181&lt;&gt;"", NOVA!R181, "")</f>
        <v/>
      </c>
      <c r="AB11" s="224"/>
      <c r="AC11" s="227" t="str">
        <f>NOVA!B58</f>
        <v>3d</v>
      </c>
      <c r="AD11" s="227" t="str">
        <f>NOVA!C58</f>
        <v>Discuss what you've learned</v>
      </c>
      <c r="AE11" s="227"/>
      <c r="AF11" s="227" t="str">
        <f>IF(NOVA!R58&lt;&gt;"", NOVA!R58, "")</f>
        <v/>
      </c>
      <c r="AG11" s="224"/>
      <c r="AH11" s="227" t="str">
        <f>NOVA!B122</f>
        <v>3b3</v>
      </c>
      <c r="AI11" s="227" t="str">
        <f>NOVA!C122</f>
        <v>How is tech used in construction</v>
      </c>
      <c r="AJ11" s="227"/>
      <c r="AK11" s="227" t="str">
        <f>IF(NOVA!R122&lt;&gt;"", NOVA!R122, "")</f>
        <v/>
      </c>
    </row>
    <row r="12" spans="1:37" ht="13.2" customHeight="1">
      <c r="A12" s="41" t="str">
        <f>Achievements!B16</f>
        <v>Council Fire</v>
      </c>
      <c r="B12" s="49" t="str">
        <f>Achievements!R24</f>
        <v/>
      </c>
      <c r="D12" s="374"/>
      <c r="E12" s="31">
        <f>Achievements!$B14</f>
        <v>6</v>
      </c>
      <c r="F12" s="179" t="str">
        <f>Achievements!$C14</f>
        <v>Identify four types of animals</v>
      </c>
      <c r="G12" s="32" t="str">
        <f>IF(Achievements!R14&lt;&gt;"","A","")</f>
        <v/>
      </c>
      <c r="I12" s="378" t="str">
        <f>Electives!E15</f>
        <v>(do two of 1 and two of 2)</v>
      </c>
      <c r="J12" s="178" t="str">
        <f>Electives!B16</f>
        <v>1a</v>
      </c>
      <c r="K12" s="178" t="str">
        <f>Electives!C16</f>
        <v>Fly and modify a paper airplane</v>
      </c>
      <c r="L12" s="31" t="str">
        <f>IF(Electives!R16&lt;&gt;"","E","")</f>
        <v/>
      </c>
      <c r="N12" s="378"/>
      <c r="O12" s="178" t="str">
        <f>Electives!B84</f>
        <v>2a</v>
      </c>
      <c r="P12" s="36" t="str">
        <f>Electives!C84</f>
        <v>Identify a compass rose</v>
      </c>
      <c r="Q12" s="31" t="str">
        <f>IF(Electives!R84&lt;&gt;"","E","")</f>
        <v/>
      </c>
      <c r="R12" s="221"/>
      <c r="S12" s="226">
        <f>'Cub Awards'!B15</f>
        <v>2</v>
      </c>
      <c r="T12" s="364" t="str">
        <f>'Cub Awards'!C15</f>
        <v>Complete Paws on the Path</v>
      </c>
      <c r="U12" s="364"/>
      <c r="V12" s="226" t="str">
        <f>IF('Cub Awards'!R15&lt;&gt;"", 'Cub Awards'!R15, "")</f>
        <v xml:space="preserve"> </v>
      </c>
      <c r="W12" s="221"/>
      <c r="X12" s="227" t="str">
        <f>NOVA!B182</f>
        <v>7a</v>
      </c>
      <c r="Y12" s="227" t="str">
        <f>NOVA!C182</f>
        <v>Visit with someone in a STEM career</v>
      </c>
      <c r="Z12" s="227"/>
      <c r="AA12" s="227" t="str">
        <f>IF(NOVA!R182&lt;&gt;"", NOVA!R182, "")</f>
        <v/>
      </c>
      <c r="AB12" s="221"/>
      <c r="AC12" s="227">
        <f>NOVA!B59</f>
        <v>4</v>
      </c>
      <c r="AD12" s="227" t="str">
        <f>NOVA!C59</f>
        <v>Do TWO from A-F</v>
      </c>
      <c r="AE12" s="227"/>
      <c r="AF12" s="227" t="str">
        <f>IF(NOVA!R59&lt;&gt;"", NOVA!R59, "")</f>
        <v/>
      </c>
      <c r="AG12" s="221"/>
      <c r="AH12" s="227" t="str">
        <f>NOVA!B123</f>
        <v>3b4</v>
      </c>
      <c r="AI12" s="227" t="str">
        <f>NOVA!C123</f>
        <v>How is tech used in sports</v>
      </c>
      <c r="AJ12" s="227"/>
      <c r="AK12" s="227" t="str">
        <f>IF(NOVA!R123&lt;&gt;"", NOVA!R123, "")</f>
        <v/>
      </c>
    </row>
    <row r="13" spans="1:37">
      <c r="A13" s="41" t="str">
        <f>Achievements!B25</f>
        <v>Duty to God Footsteps</v>
      </c>
      <c r="B13" s="49" t="str">
        <f>Achievements!R32</f>
        <v/>
      </c>
      <c r="D13" s="379" t="str">
        <f>Achievements!$B16</f>
        <v>Council Fire</v>
      </c>
      <c r="E13" s="379"/>
      <c r="F13" s="379"/>
      <c r="G13" s="379"/>
      <c r="I13" s="378"/>
      <c r="J13" s="178" t="str">
        <f>Electives!B17</f>
        <v>1b</v>
      </c>
      <c r="K13" s="178" t="str">
        <f>Electives!C17</f>
        <v>Make a balloon powered sled</v>
      </c>
      <c r="L13" s="31" t="str">
        <f>IF(Electives!R17&lt;&gt;"","E","")</f>
        <v/>
      </c>
      <c r="N13" s="378"/>
      <c r="O13" s="178" t="str">
        <f>Electives!B85</f>
        <v>2b</v>
      </c>
      <c r="P13" s="36" t="str">
        <f>Electives!C85</f>
        <v>Use a compass to find north</v>
      </c>
      <c r="Q13" s="31" t="str">
        <f>IF(Electives!R85&lt;&gt;"","E","")</f>
        <v/>
      </c>
      <c r="R13" s="221"/>
      <c r="S13" s="226">
        <f>'Cub Awards'!B16</f>
        <v>3</v>
      </c>
      <c r="T13" s="364" t="str">
        <f>'Cub Awards'!C16</f>
        <v>do five</v>
      </c>
      <c r="U13" s="364"/>
      <c r="V13" s="226" t="str">
        <f>IF('Cub Awards'!R16&lt;&gt;"", 'Cub Awards'!R16, "")</f>
        <v/>
      </c>
      <c r="W13" s="221"/>
      <c r="X13" s="227" t="str">
        <f>NOVA!B183</f>
        <v>7b</v>
      </c>
      <c r="Y13" s="227" t="str">
        <f>NOVA!C183</f>
        <v>Learn about a career dependent on STEM</v>
      </c>
      <c r="Z13" s="227"/>
      <c r="AA13" s="227" t="str">
        <f>IF(NOVA!R183&lt;&gt;"", NOVA!R183, "")</f>
        <v/>
      </c>
      <c r="AB13" s="221"/>
      <c r="AC13" s="227" t="str">
        <f>NOVA!B60</f>
        <v>4a1</v>
      </c>
      <c r="AD13" s="227" t="str">
        <f>NOVA!C60</f>
        <v xml:space="preserve">Catalog 3-5 endangered plants/animals </v>
      </c>
      <c r="AE13" s="227"/>
      <c r="AF13" s="227" t="str">
        <f>IF(NOVA!R60&lt;&gt;"", NOVA!R60, "")</f>
        <v/>
      </c>
      <c r="AG13" s="221"/>
      <c r="AH13" s="227" t="str">
        <f>NOVA!B124</f>
        <v>3b5</v>
      </c>
      <c r="AI13" s="227" t="str">
        <f>NOVA!C124</f>
        <v>How is tech used in entertainment</v>
      </c>
      <c r="AJ13" s="227"/>
      <c r="AK13" s="227" t="str">
        <f>IF(NOVA!R124&lt;&gt;"", NOVA!R124, "")</f>
        <v/>
      </c>
    </row>
    <row r="14" spans="1:37" ht="12.75" customHeight="1">
      <c r="A14" s="41" t="str">
        <f>Achievements!B33</f>
        <v>Howling at the Moon</v>
      </c>
      <c r="B14" s="49" t="str">
        <f>Achievements!R38</f>
        <v xml:space="preserve"> </v>
      </c>
      <c r="D14" s="373" t="str">
        <f>Achievements!E16</f>
        <v>(do 1-2 and one of 3-7)</v>
      </c>
      <c r="E14" s="31">
        <f>Achievements!$B17</f>
        <v>1</v>
      </c>
      <c r="F14" s="179" t="str">
        <f>Achievements!$C17</f>
        <v>Participate in a flag ceremony</v>
      </c>
      <c r="G14" s="32" t="str">
        <f>IF(Achievements!R17&lt;&gt;"","A","")</f>
        <v/>
      </c>
      <c r="I14" s="378"/>
      <c r="J14" s="178" t="str">
        <f>Electives!B18</f>
        <v>1c</v>
      </c>
      <c r="K14" s="178" t="str">
        <f>Electives!C18</f>
        <v>Bounce an underinflated ball</v>
      </c>
      <c r="L14" s="31" t="str">
        <f>IF(Electives!R18&lt;&gt;"","E","")</f>
        <v/>
      </c>
      <c r="N14" s="378"/>
      <c r="O14" s="178">
        <f>Electives!B86</f>
        <v>3</v>
      </c>
      <c r="P14" s="36" t="str">
        <f>Electives!C86</f>
        <v>Use a compass on a scavenger hunt</v>
      </c>
      <c r="Q14" s="31" t="str">
        <f>IF(Electives!R86&lt;&gt;"","E","")</f>
        <v/>
      </c>
      <c r="R14" s="228"/>
      <c r="S14" s="226" t="str">
        <f>'Cub Awards'!B17</f>
        <v>a</v>
      </c>
      <c r="T14" s="364" t="str">
        <f>'Cub Awards'!C17</f>
        <v>Participate in nature hike</v>
      </c>
      <c r="U14" s="364"/>
      <c r="V14" s="226" t="str">
        <f>IF('Cub Awards'!R17&lt;&gt;"", 'Cub Awards'!R17, "")</f>
        <v/>
      </c>
      <c r="W14" s="228"/>
      <c r="X14" s="227">
        <f>NOVA!B184</f>
        <v>8</v>
      </c>
      <c r="Y14" s="227" t="str">
        <f>NOVA!C184</f>
        <v>Discuss scientific method</v>
      </c>
      <c r="Z14" s="227"/>
      <c r="AA14" s="227" t="str">
        <f>IF(NOVA!R184&lt;&gt;"", NOVA!R184, "")</f>
        <v/>
      </c>
      <c r="AB14" s="228"/>
      <c r="AC14" s="227" t="str">
        <f>NOVA!B61</f>
        <v>4a2</v>
      </c>
      <c r="AD14" s="227" t="str">
        <f>NOVA!C61</f>
        <v>Display 10 locally threatened species</v>
      </c>
      <c r="AE14" s="227"/>
      <c r="AF14" s="227" t="str">
        <f>IF(NOVA!R61&lt;&gt;"", NOVA!R61, "")</f>
        <v/>
      </c>
      <c r="AG14" s="228"/>
      <c r="AH14" s="227" t="str">
        <f>NOVA!B125</f>
        <v>3c</v>
      </c>
      <c r="AI14" s="227" t="str">
        <f>NOVA!C125</f>
        <v>Discuss your findings with counselor</v>
      </c>
      <c r="AJ14" s="227"/>
      <c r="AK14" s="227" t="str">
        <f>IF(NOVA!R125&lt;&gt;"", NOVA!R125, "")</f>
        <v/>
      </c>
    </row>
    <row r="15" spans="1:37">
      <c r="A15" s="41" t="str">
        <f>Achievements!B39</f>
        <v>Paws on the Path</v>
      </c>
      <c r="B15" s="49" t="str">
        <f>Achievements!R47</f>
        <v xml:space="preserve"> </v>
      </c>
      <c r="D15" s="374"/>
      <c r="E15" s="31">
        <f>Achievements!$B18</f>
        <v>2</v>
      </c>
      <c r="F15" s="179" t="str">
        <f>Achievements!$C18</f>
        <v>Work on a service project</v>
      </c>
      <c r="G15" s="32" t="str">
        <f>IF(Achievements!R18&lt;&gt;"","A","")</f>
        <v/>
      </c>
      <c r="I15" s="378"/>
      <c r="J15" s="178" t="str">
        <f>Electives!B19</f>
        <v>1d</v>
      </c>
      <c r="K15" s="178" t="str">
        <f>Electives!C19</f>
        <v>Roll an underinflated ball or tire</v>
      </c>
      <c r="L15" s="31" t="str">
        <f>IF(Electives!R19&lt;&gt;"","E","")</f>
        <v/>
      </c>
      <c r="N15" s="378"/>
      <c r="O15" s="178">
        <f>Electives!B87</f>
        <v>4</v>
      </c>
      <c r="P15" s="36" t="str">
        <f>Electives!C87</f>
        <v>Go on a hike with a map and compass</v>
      </c>
      <c r="Q15" s="31" t="str">
        <f>IF(Electives!R87&lt;&gt;"","E","")</f>
        <v/>
      </c>
      <c r="R15" s="224"/>
      <c r="S15" s="226" t="str">
        <f>'Cub Awards'!B18</f>
        <v>b</v>
      </c>
      <c r="T15" s="364" t="str">
        <f>'Cub Awards'!C18</f>
        <v>Participate in outdoor activity</v>
      </c>
      <c r="U15" s="364"/>
      <c r="V15" s="226" t="str">
        <f>IF('Cub Awards'!R18&lt;&gt;"", 'Cub Awards'!R18, "")</f>
        <v/>
      </c>
      <c r="W15" s="224"/>
      <c r="X15" s="227">
        <f>NOVA!B185</f>
        <v>9</v>
      </c>
      <c r="Y15" s="227" t="str">
        <f>NOVA!C185</f>
        <v>Participate in a STEM activity with den</v>
      </c>
      <c r="Z15" s="227"/>
      <c r="AA15" s="227" t="str">
        <f>IF(NOVA!R185&lt;&gt;"", NOVA!R185, "")</f>
        <v/>
      </c>
      <c r="AB15" s="224"/>
      <c r="AC15" s="227" t="str">
        <f>NOVA!B62</f>
        <v>4a3</v>
      </c>
      <c r="AD15" s="227" t="str">
        <f>NOVA!C62</f>
        <v>Discuss threatened v. endangered v. extinct</v>
      </c>
      <c r="AE15" s="227"/>
      <c r="AF15" s="227" t="str">
        <f>IF(NOVA!R62&lt;&gt;"", NOVA!R62, "")</f>
        <v/>
      </c>
      <c r="AG15" s="224"/>
      <c r="AH15" s="227">
        <f>NOVA!B126</f>
        <v>4</v>
      </c>
      <c r="AI15" s="227" t="str">
        <f>NOVA!C126</f>
        <v>Visit a place where tech is used</v>
      </c>
      <c r="AJ15" s="227"/>
      <c r="AK15" s="227" t="str">
        <f>IF(NOVA!R126&lt;&gt;"", NOVA!R126, "")</f>
        <v/>
      </c>
    </row>
    <row r="16" spans="1:37" ht="13.2" customHeight="1">
      <c r="A16" s="42" t="str">
        <f>Achievements!B48</f>
        <v>Running with the Pack</v>
      </c>
      <c r="B16" s="49" t="str">
        <f>Achievements!R55</f>
        <v xml:space="preserve"> </v>
      </c>
      <c r="D16" s="374"/>
      <c r="E16" s="31">
        <f>Achievements!$B19</f>
        <v>3</v>
      </c>
      <c r="F16" s="179" t="str">
        <f>Achievements!$C19</f>
        <v>Talk to a PD officer / FD member, etc</v>
      </c>
      <c r="G16" s="32" t="str">
        <f>IF(Achievements!R19&lt;&gt;"","A","")</f>
        <v/>
      </c>
      <c r="I16" s="378"/>
      <c r="J16" s="178" t="str">
        <f>Electives!B20</f>
        <v>2a</v>
      </c>
      <c r="K16" s="178" t="str">
        <f>Electives!C20</f>
        <v>Record the sounds you hear outside</v>
      </c>
      <c r="L16" s="31" t="str">
        <f>IF(Electives!R20&lt;&gt;"","E","")</f>
        <v/>
      </c>
      <c r="O16" s="174" t="str">
        <f>Electives!B89</f>
        <v>Germs Alive!</v>
      </c>
      <c r="P16" s="29"/>
      <c r="R16" s="224"/>
      <c r="S16" s="226" t="str">
        <f>'Cub Awards'!B19</f>
        <v>c</v>
      </c>
      <c r="T16" s="364" t="str">
        <f>'Cub Awards'!C19</f>
        <v>Explain the buddy system</v>
      </c>
      <c r="U16" s="364"/>
      <c r="V16" s="226" t="str">
        <f>IF('Cub Awards'!R19&lt;&gt;"", 'Cub Awards'!R19, "")</f>
        <v/>
      </c>
      <c r="W16" s="224"/>
      <c r="X16" s="227">
        <f>NOVA!B186</f>
        <v>10</v>
      </c>
      <c r="Y16" s="227" t="str">
        <f>NOVA!C186</f>
        <v>Submit Supernova application</v>
      </c>
      <c r="Z16" s="227"/>
      <c r="AA16" s="227" t="str">
        <f>IF(NOVA!R186&lt;&gt;"", NOVA!R186, "")</f>
        <v/>
      </c>
      <c r="AB16" s="224"/>
      <c r="AC16" s="227" t="str">
        <f>NOVA!B63</f>
        <v>4b1</v>
      </c>
      <c r="AD16" s="227" t="str">
        <f>NOVA!C63</f>
        <v>Catalog 5 locally invasive animals</v>
      </c>
      <c r="AE16" s="227"/>
      <c r="AF16" s="227" t="str">
        <f>IF(NOVA!R63&lt;&gt;"", NOVA!R63, "")</f>
        <v/>
      </c>
      <c r="AG16" s="224"/>
      <c r="AH16" s="227" t="str">
        <f>NOVA!B127</f>
        <v>4a1</v>
      </c>
      <c r="AI16" s="227" t="str">
        <f>NOVA!C127</f>
        <v>Talk with someone about tech used</v>
      </c>
      <c r="AJ16" s="227"/>
      <c r="AK16" s="227" t="str">
        <f>IF(NOVA!R127&lt;&gt;"", NOVA!R127, "")</f>
        <v/>
      </c>
    </row>
    <row r="17" spans="1:37">
      <c r="D17" s="374"/>
      <c r="E17" s="31">
        <f>Achievements!$B20</f>
        <v>4</v>
      </c>
      <c r="F17" s="179" t="str">
        <f>Achievements!$C20</f>
        <v>Show how your community has changed</v>
      </c>
      <c r="G17" s="32" t="str">
        <f>IF(Achievements!R20&lt;&gt;"","A","")</f>
        <v/>
      </c>
      <c r="I17" s="378"/>
      <c r="J17" s="178" t="str">
        <f>Electives!B21</f>
        <v>2b</v>
      </c>
      <c r="K17" s="178" t="str">
        <f>Electives!C21</f>
        <v>Create a wind instrument and play it</v>
      </c>
      <c r="L17" s="31" t="str">
        <f>IF(Electives!R21&lt;&gt;"","E","")</f>
        <v/>
      </c>
      <c r="N17" s="366" t="str">
        <f>Electives!E89</f>
        <v>(do five)</v>
      </c>
      <c r="O17" s="178">
        <f>Electives!B90</f>
        <v>1</v>
      </c>
      <c r="P17" s="36" t="str">
        <f>Electives!C90</f>
        <v>Wash your hands and sing the "Germ Song"</v>
      </c>
      <c r="Q17" s="31" t="str">
        <f>IF(Electives!R90&lt;&gt;"","E","")</f>
        <v/>
      </c>
      <c r="R17" s="230"/>
      <c r="S17" s="226" t="str">
        <f>'Cub Awards'!B20</f>
        <v>d</v>
      </c>
      <c r="T17" s="364" t="str">
        <f>'Cub Awards'!C20</f>
        <v>Attend a pack overnighter</v>
      </c>
      <c r="U17" s="364"/>
      <c r="V17" s="226" t="str">
        <f>IF('Cub Awards'!R20&lt;&gt;"", 'Cub Awards'!R20, "")</f>
        <v/>
      </c>
      <c r="W17" s="230"/>
      <c r="X17" s="222"/>
      <c r="Y17" s="104" t="str">
        <f>NOVA!C5</f>
        <v>NOVA Science: Science Everywhere</v>
      </c>
      <c r="Z17" s="104"/>
      <c r="AA17" s="81"/>
      <c r="AB17" s="230"/>
      <c r="AC17" s="227" t="str">
        <f>NOVA!B64</f>
        <v>4b2</v>
      </c>
      <c r="AD17" s="227" t="str">
        <f>NOVA!C64</f>
        <v>Design display about invasive species</v>
      </c>
      <c r="AE17" s="227"/>
      <c r="AF17" s="227" t="str">
        <f>IF(NOVA!R64&lt;&gt;"", NOVA!R64, "")</f>
        <v/>
      </c>
      <c r="AG17" s="230"/>
      <c r="AH17" s="227" t="str">
        <f>NOVA!B128</f>
        <v>4a2</v>
      </c>
      <c r="AI17" s="227" t="str">
        <f>NOVA!C128</f>
        <v>Ask expert why the tech is used</v>
      </c>
      <c r="AJ17" s="227"/>
      <c r="AK17" s="227" t="str">
        <f>IF(NOVA!R128&lt;&gt;"", NOVA!R128, "")</f>
        <v/>
      </c>
    </row>
    <row r="18" spans="1:37">
      <c r="D18" s="374"/>
      <c r="E18" s="31">
        <f>Achievements!$B21</f>
        <v>5</v>
      </c>
      <c r="F18" s="179" t="str">
        <f>Achievements!$C21</f>
        <v>Present a solution to a community issue</v>
      </c>
      <c r="G18" s="32" t="str">
        <f>IF(Achievements!R21&lt;&gt;"","A","")</f>
        <v/>
      </c>
      <c r="I18" s="378"/>
      <c r="J18" s="178" t="str">
        <f>Electives!B22</f>
        <v>2c</v>
      </c>
      <c r="K18" s="178" t="str">
        <f>Electives!C22</f>
        <v>Investigate how speed affects sound</v>
      </c>
      <c r="L18" s="31" t="str">
        <f>IF(Electives!R22&lt;&gt;"","E","")</f>
        <v/>
      </c>
      <c r="N18" s="371"/>
      <c r="O18" s="178">
        <f>Electives!B91</f>
        <v>2</v>
      </c>
      <c r="P18" s="36" t="str">
        <f>Electives!C91</f>
        <v>Play germ Magnet</v>
      </c>
      <c r="Q18" s="31" t="str">
        <f>IF(Electives!R91&lt;&gt;"","E","")</f>
        <v/>
      </c>
      <c r="R18" s="230"/>
      <c r="S18" s="226" t="str">
        <f>'Cub Awards'!B21</f>
        <v>e</v>
      </c>
      <c r="T18" s="364" t="str">
        <f>'Cub Awards'!C21</f>
        <v>Complete an oudoor service project</v>
      </c>
      <c r="U18" s="364"/>
      <c r="V18" s="226" t="str">
        <f>IF('Cub Awards'!R21&lt;&gt;"", 'Cub Awards'!R21, "")</f>
        <v/>
      </c>
      <c r="W18" s="230"/>
      <c r="X18" s="227" t="str">
        <f>NOVA!B6</f>
        <v>1a</v>
      </c>
      <c r="Y18" s="227" t="str">
        <f>NOVA!C6</f>
        <v>Read or watch 1 hour of science content</v>
      </c>
      <c r="Z18" s="227"/>
      <c r="AA18" s="227" t="str">
        <f>IF(NOVA!R6&lt;&gt;"", NOVA!R6, "")</f>
        <v/>
      </c>
      <c r="AB18" s="230"/>
      <c r="AC18" s="227" t="str">
        <f>NOVA!B65</f>
        <v>4b3</v>
      </c>
      <c r="AD18" s="227" t="str">
        <f>NOVA!C65</f>
        <v>Discuss invasive species</v>
      </c>
      <c r="AE18" s="227"/>
      <c r="AF18" s="227" t="str">
        <f>IF(NOVA!R65&lt;&gt;"", NOVA!R65, "")</f>
        <v/>
      </c>
      <c r="AG18" s="230"/>
      <c r="AH18" s="227" t="str">
        <f>NOVA!B129</f>
        <v>4b</v>
      </c>
      <c r="AI18" s="227" t="str">
        <f>NOVA!C129</f>
        <v>Discuss with counselor your visit</v>
      </c>
      <c r="AJ18" s="227"/>
      <c r="AK18" s="227" t="str">
        <f>IF(NOVA!R129&lt;&gt;"", NOVA!R129, "")</f>
        <v/>
      </c>
    </row>
    <row r="19" spans="1:37">
      <c r="A19" s="44" t="s">
        <v>23</v>
      </c>
      <c r="B19" s="3"/>
      <c r="D19" s="374"/>
      <c r="E19" s="31">
        <f>Achievements!$B22</f>
        <v>6</v>
      </c>
      <c r="F19" s="179" t="str">
        <f>Achievements!$C22</f>
        <v>Make and follow a den duty chart</v>
      </c>
      <c r="G19" s="32" t="str">
        <f>IF(Achievements!R22&lt;&gt;"","A","")</f>
        <v/>
      </c>
      <c r="I19" s="378"/>
      <c r="J19" s="178" t="str">
        <f>Electives!B23</f>
        <v>2d</v>
      </c>
      <c r="K19" s="178" t="str">
        <f>Electives!C23</f>
        <v>Make and fly a kite</v>
      </c>
      <c r="L19" s="31" t="str">
        <f>IF(Electives!R23&lt;&gt;"","E","")</f>
        <v/>
      </c>
      <c r="N19" s="371"/>
      <c r="O19" s="178">
        <f>Electives!B92</f>
        <v>3</v>
      </c>
      <c r="P19" s="36" t="str">
        <f>Electives!C92</f>
        <v>Conduct a sneeze demonstration</v>
      </c>
      <c r="Q19" s="31" t="str">
        <f>IF(Electives!R92&lt;&gt;"","E","")</f>
        <v/>
      </c>
      <c r="R19" s="230"/>
      <c r="S19" s="226" t="str">
        <f>'Cub Awards'!B22</f>
        <v>f</v>
      </c>
      <c r="T19" s="364" t="str">
        <f>'Cub Awards'!C22</f>
        <v>Complete conservation project</v>
      </c>
      <c r="U19" s="364"/>
      <c r="V19" s="226" t="str">
        <f>IF('Cub Awards'!R22&lt;&gt;"", 'Cub Awards'!R22, "")</f>
        <v/>
      </c>
      <c r="W19" s="230"/>
      <c r="X19" s="227" t="str">
        <f>NOVA!B7</f>
        <v>1b</v>
      </c>
      <c r="Y19" s="227" t="str">
        <f>NOVA!C7</f>
        <v>List at least two questions or ideas</v>
      </c>
      <c r="Z19" s="227"/>
      <c r="AA19" s="227" t="str">
        <f>IF(NOVA!R7&lt;&gt;"", NOVA!R7, "")</f>
        <v/>
      </c>
      <c r="AB19" s="230"/>
      <c r="AC19" s="227" t="str">
        <f>NOVA!B66</f>
        <v>4c1</v>
      </c>
      <c r="AD19" s="227" t="str">
        <f>NOVA!C66</f>
        <v>Visit a local ecosystem and investigate</v>
      </c>
      <c r="AE19" s="227"/>
      <c r="AF19" s="227" t="str">
        <f>IF(NOVA!R66&lt;&gt;"", NOVA!R66, "")</f>
        <v/>
      </c>
      <c r="AG19" s="230"/>
      <c r="AH19" s="227">
        <f>NOVA!B130</f>
        <v>5</v>
      </c>
      <c r="AI19" s="227" t="str">
        <f>NOVA!C130</f>
        <v>Discuss how tech affects your life</v>
      </c>
      <c r="AJ19" s="227"/>
      <c r="AK19" s="227" t="str">
        <f>IF(NOVA!R130&lt;&gt;"", NOVA!R130, "")</f>
        <v/>
      </c>
    </row>
    <row r="20" spans="1:37">
      <c r="A20" s="132" t="str">
        <f>Electives!B6</f>
        <v>Adventures in Coins</v>
      </c>
      <c r="B20" s="31" t="str">
        <f>IF(Electives!R14&gt;0,Electives!R14," ")</f>
        <v/>
      </c>
      <c r="D20" s="375"/>
      <c r="E20" s="31">
        <f>Achievements!$B23</f>
        <v>7</v>
      </c>
      <c r="F20" s="179" t="str">
        <f>Achievements!$C23</f>
        <v>Participate in assembly for military vets</v>
      </c>
      <c r="G20" s="32" t="str">
        <f>IF(Achievements!R23&lt;&gt;"","A","")</f>
        <v/>
      </c>
      <c r="I20" s="378"/>
      <c r="J20" s="178" t="str">
        <f>Electives!B24</f>
        <v>2e</v>
      </c>
      <c r="K20" s="178" t="str">
        <f>Electives!C24</f>
        <v>Participate in a wind powered race</v>
      </c>
      <c r="L20" s="31" t="str">
        <f>IF(Electives!R24&lt;&gt;"","E","")</f>
        <v/>
      </c>
      <c r="N20" s="371"/>
      <c r="O20" s="178">
        <f>Electives!B93</f>
        <v>4</v>
      </c>
      <c r="P20" s="36" t="str">
        <f>Electives!C93</f>
        <v>Conduct a mucus demonstration</v>
      </c>
      <c r="Q20" s="31" t="str">
        <f>IF(Electives!R93&lt;&gt;"","E","")</f>
        <v/>
      </c>
      <c r="R20" s="230"/>
      <c r="S20" s="226" t="str">
        <f>'Cub Awards'!B23</f>
        <v>g</v>
      </c>
      <c r="T20" s="364" t="str">
        <f>'Cub Awards'!C23</f>
        <v>Earn the Summertime Pack Award</v>
      </c>
      <c r="U20" s="364"/>
      <c r="V20" s="226" t="str">
        <f>IF('Cub Awards'!R23&lt;&gt;"", 'Cub Awards'!R23, "")</f>
        <v/>
      </c>
      <c r="W20" s="230"/>
      <c r="X20" s="227" t="str">
        <f>NOVA!B8</f>
        <v>1c</v>
      </c>
      <c r="Y20" s="227" t="str">
        <f>NOVA!C8</f>
        <v>Discuss two with your counselor</v>
      </c>
      <c r="Z20" s="227"/>
      <c r="AA20" s="227" t="str">
        <f>IF(NOVA!R8&lt;&gt;"", NOVA!R8, "")</f>
        <v/>
      </c>
      <c r="AB20" s="230"/>
      <c r="AC20" s="227" t="str">
        <f>NOVA!B67</f>
        <v>4c2</v>
      </c>
      <c r="AD20" s="227" t="str">
        <f>NOVA!C67</f>
        <v>Draw food web of plants / animals</v>
      </c>
      <c r="AE20" s="227"/>
      <c r="AF20" s="227" t="str">
        <f>IF(NOVA!R67&lt;&gt;"", NOVA!R67, "")</f>
        <v/>
      </c>
      <c r="AG20" s="230"/>
      <c r="AH20" s="223"/>
      <c r="AI20" s="224" t="str">
        <f>NOVA!C132</f>
        <v>NOVA Engineering: Swing!</v>
      </c>
      <c r="AJ20" s="225"/>
      <c r="AK20" s="223"/>
    </row>
    <row r="21" spans="1:37">
      <c r="A21" s="133" t="str">
        <f>Electives!B15</f>
        <v>Air of the Wolf</v>
      </c>
      <c r="B21" s="31" t="str">
        <f>IF(Electives!R25&gt;0,Electives!R25,"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IF(Electives!R94&lt;&gt;"","E","")</f>
        <v/>
      </c>
      <c r="R21" s="230"/>
      <c r="S21" s="226" t="str">
        <f>'Cub Awards'!B24</f>
        <v>h</v>
      </c>
      <c r="T21" s="364" t="str">
        <f>'Cub Awards'!C24</f>
        <v>Participate in nature observation</v>
      </c>
      <c r="U21" s="364"/>
      <c r="V21" s="226" t="str">
        <f>IF('Cub Awards'!R24&lt;&gt;"", 'Cub Awards'!R24, "")</f>
        <v/>
      </c>
      <c r="W21" s="230"/>
      <c r="X21" s="227">
        <f>NOVA!B9</f>
        <v>2</v>
      </c>
      <c r="Y21" s="227" t="str">
        <f>NOVA!C9</f>
        <v>Complete an elective listed in comment</v>
      </c>
      <c r="Z21" s="227"/>
      <c r="AA21" s="227" t="str">
        <f>IF(NOVA!R9&lt;&gt;"", NOVA!R9, "")</f>
        <v/>
      </c>
      <c r="AB21" s="230"/>
      <c r="AC21" s="227" t="str">
        <f>NOVA!B68</f>
        <v>4c3</v>
      </c>
      <c r="AD21" s="227" t="str">
        <f>NOVA!C68</f>
        <v>Discuss food web with counselor</v>
      </c>
      <c r="AE21" s="227"/>
      <c r="AF21" s="227" t="str">
        <f>IF(NOVA!R68&lt;&gt;"", NOVA!R68, "")</f>
        <v/>
      </c>
      <c r="AG21" s="230"/>
      <c r="AH21" s="227" t="str">
        <f>NOVA!B133</f>
        <v>1a</v>
      </c>
      <c r="AI21" s="227" t="str">
        <f>NOVA!C133</f>
        <v>Read or watch 1 hour of mechanical content</v>
      </c>
      <c r="AJ21" s="227"/>
      <c r="AK21" s="227" t="str">
        <f>IF(NOVA!R133&lt;&gt;"", NOVA!R133, "")</f>
        <v/>
      </c>
    </row>
    <row r="22" spans="1:37" ht="12.75" customHeight="1">
      <c r="A22" s="133" t="str">
        <f>Electives!B26</f>
        <v>Code of the Wolf</v>
      </c>
      <c r="B22" s="50" t="str">
        <f>IF(Electives!R49&gt;0,Electives!R49," ")</f>
        <v xml:space="preserve"> </v>
      </c>
      <c r="D22" s="376" t="str">
        <f>Achievements!E25</f>
        <v>(do 1 or 2 and two of 4-6)</v>
      </c>
      <c r="E22" s="31">
        <f>Achievements!$B26</f>
        <v>1</v>
      </c>
      <c r="F22" s="179" t="str">
        <f>Achievements!$C26</f>
        <v>Discuss your duty to God</v>
      </c>
      <c r="G22" s="32" t="str">
        <f>IF(Achievements!R26&lt;&gt;"","A","")</f>
        <v/>
      </c>
      <c r="I22" s="378" t="str">
        <f>Electives!E26</f>
        <v>(do two of 1, one of 2, one of 3 and one of 4)</v>
      </c>
      <c r="J22" s="178" t="str">
        <f>Electives!B27</f>
        <v>1a</v>
      </c>
      <c r="K22" s="36" t="str">
        <f>Electives!C27</f>
        <v>Make a game requiring math to keep score</v>
      </c>
      <c r="L22" s="31" t="str">
        <f>IF(Electives!R27&lt;&gt;"","E","")</f>
        <v/>
      </c>
      <c r="N22" s="372"/>
      <c r="O22" s="178">
        <f>Electives!B95</f>
        <v>6</v>
      </c>
      <c r="P22" s="36" t="str">
        <f>Electives!C95</f>
        <v>Make a clean room chart</v>
      </c>
      <c r="Q22" s="31" t="str">
        <f>IF(Electives!R95&lt;&gt;"","E","")</f>
        <v/>
      </c>
      <c r="R22" s="230"/>
      <c r="S22" s="226" t="str">
        <f>'Cub Awards'!B25</f>
        <v>i</v>
      </c>
      <c r="T22" s="364" t="str">
        <f>'Cub Awards'!C25</f>
        <v>Participate in outdoor aquatics</v>
      </c>
      <c r="U22" s="364"/>
      <c r="V22" s="226" t="str">
        <f>IF('Cub Awards'!R25&lt;&gt;"", 'Cub Awards'!R25, "")</f>
        <v/>
      </c>
      <c r="W22" s="230"/>
      <c r="X22" s="227" t="str">
        <f>NOVA!B10</f>
        <v>3a</v>
      </c>
      <c r="Y22" s="227" t="str">
        <f>NOVA!C10</f>
        <v>Choose a question to investigate</v>
      </c>
      <c r="Z22" s="227"/>
      <c r="AA22" s="227" t="str">
        <f>IF(NOVA!R10&lt;&gt;"", NOVA!R10, "")</f>
        <v/>
      </c>
      <c r="AB22" s="230"/>
      <c r="AC22" s="227" t="str">
        <f>NOVA!B69</f>
        <v>4d1</v>
      </c>
      <c r="AD22" s="227" t="str">
        <f>NOVA!C69</f>
        <v>Crate diorama of local animal's habitat</v>
      </c>
      <c r="AE22" s="227"/>
      <c r="AF22" s="227" t="str">
        <f>IF(NOVA!R69&lt;&gt;"", NOVA!R69, "")</f>
        <v/>
      </c>
      <c r="AG22" s="230"/>
      <c r="AH22" s="227" t="str">
        <f>NOVA!B134</f>
        <v>1b</v>
      </c>
      <c r="AI22" s="227" t="str">
        <f>NOVA!C134</f>
        <v>List at least two questions or ideas</v>
      </c>
      <c r="AJ22" s="227"/>
      <c r="AK22" s="227" t="str">
        <f>IF(NOVA!R134&lt;&gt;"", NOVA!R134, "")</f>
        <v/>
      </c>
    </row>
    <row r="23" spans="1:37">
      <c r="A23" s="133" t="str">
        <f>Electives!B50</f>
        <v>Collections and Hobbies</v>
      </c>
      <c r="B23" s="31" t="str">
        <f>IF(Electives!R57&gt;0,Electives!R57," ")</f>
        <v/>
      </c>
      <c r="D23" s="377"/>
      <c r="E23" s="31">
        <f>Achievements!$B27</f>
        <v>2</v>
      </c>
      <c r="F23" s="179" t="str">
        <f>Achievements!$C27</f>
        <v>Earn the religious emblem of your faith</v>
      </c>
      <c r="G23" s="32" t="str">
        <f>IF(Achievements!R27&lt;&gt;"","A","")</f>
        <v/>
      </c>
      <c r="I23" s="378"/>
      <c r="J23" s="178" t="str">
        <f>Electives!B28</f>
        <v>1b</v>
      </c>
      <c r="K23" s="36" t="str">
        <f>Electives!C28</f>
        <v>Play of "Go Fish for 10's"</v>
      </c>
      <c r="L23" s="31" t="str">
        <f>IF(Electives!R28&lt;&gt;"","E","")</f>
        <v/>
      </c>
      <c r="O23" s="174" t="str">
        <f>Electives!B97</f>
        <v>Grow Something</v>
      </c>
      <c r="P23" s="29"/>
      <c r="R23" s="230"/>
      <c r="S23" s="226" t="str">
        <f>'Cub Awards'!B26</f>
        <v>j</v>
      </c>
      <c r="T23" s="364" t="str">
        <f>'Cub Awards'!C26</f>
        <v>Participate in outdoor campfire pgm</v>
      </c>
      <c r="U23" s="364"/>
      <c r="V23" s="226" t="str">
        <f>IF('Cub Awards'!R26&lt;&gt;"", 'Cub Awards'!R26, "")</f>
        <v/>
      </c>
      <c r="W23" s="230"/>
      <c r="X23" s="227" t="str">
        <f>NOVA!B11</f>
        <v>3b</v>
      </c>
      <c r="Y23" s="227" t="str">
        <f>NOVA!C11</f>
        <v>Use scientific method to investigate</v>
      </c>
      <c r="Z23" s="227"/>
      <c r="AA23" s="227" t="str">
        <f>IF(NOVA!R11&lt;&gt;"", NOVA!R11, "")</f>
        <v/>
      </c>
      <c r="AB23" s="230"/>
      <c r="AC23" s="227" t="str">
        <f>NOVA!B70</f>
        <v>4d2</v>
      </c>
      <c r="AD23" s="227" t="str">
        <f>NOVA!C70</f>
        <v>Explain what animal must have</v>
      </c>
      <c r="AE23" s="227"/>
      <c r="AF23" s="227" t="str">
        <f>IF(NOVA!R70&lt;&gt;"", NOVA!R70, "")</f>
        <v/>
      </c>
      <c r="AG23" s="230"/>
      <c r="AH23" s="227" t="str">
        <f>NOVA!B135</f>
        <v>1c</v>
      </c>
      <c r="AI23" s="227" t="str">
        <f>NOVA!C135</f>
        <v>Discuss two with your counselor</v>
      </c>
      <c r="AJ23" s="227"/>
      <c r="AK23" s="227" t="str">
        <f>IF(NOVA!R135&lt;&gt;"", NOVA!R135, "")</f>
        <v/>
      </c>
    </row>
    <row r="24" spans="1:37">
      <c r="A24" s="133" t="str">
        <f>Electives!B58</f>
        <v>Cubs Who Care</v>
      </c>
      <c r="B24" s="31" t="str">
        <f>IF(Electives!R73&gt;0,Electives!R73," ")</f>
        <v/>
      </c>
      <c r="D24" s="377"/>
      <c r="E24" s="31">
        <f>Achievements!$B28</f>
        <v>3</v>
      </c>
      <c r="F24" s="179" t="str">
        <f>Achievements!$C28</f>
        <v>Offer a prayer, etc with family/den/pack</v>
      </c>
      <c r="G24" s="32" t="str">
        <f>IF(Achievements!R28&lt;&gt;"","A","")</f>
        <v/>
      </c>
      <c r="I24" s="378"/>
      <c r="J24" s="178" t="str">
        <f>Electives!B29</f>
        <v>1c</v>
      </c>
      <c r="K24" s="36" t="str">
        <f>Electives!C29</f>
        <v>Do 5 activities that use math</v>
      </c>
      <c r="L24" s="31" t="str">
        <f>IF(Electives!R29&lt;&gt;"","E","")</f>
        <v/>
      </c>
      <c r="N24" s="366" t="str">
        <f>Electives!E97</f>
        <v>(do 1-3 and one of 4)</v>
      </c>
      <c r="O24" s="178">
        <f>Electives!B98</f>
        <v>1</v>
      </c>
      <c r="P24" s="36" t="str">
        <f>Electives!C98</f>
        <v>Plant a seed</v>
      </c>
      <c r="Q24" s="31" t="str">
        <f>IF(Electives!R98&lt;&gt;"","E","")</f>
        <v/>
      </c>
      <c r="R24" s="230"/>
      <c r="S24" s="226" t="str">
        <f>'Cub Awards'!B27</f>
        <v>k</v>
      </c>
      <c r="T24" s="364" t="str">
        <f>'Cub Awards'!C27</f>
        <v>Participate in outdoor sporting event</v>
      </c>
      <c r="U24" s="364"/>
      <c r="V24" s="226" t="str">
        <f>IF('Cub Awards'!R27&lt;&gt;"", 'Cub Awards'!R27, "")</f>
        <v/>
      </c>
      <c r="W24" s="230"/>
      <c r="X24" s="227" t="str">
        <f>NOVA!B12</f>
        <v>3c</v>
      </c>
      <c r="Y24" s="227" t="str">
        <f>NOVA!C12</f>
        <v>Discuss findings with counselor</v>
      </c>
      <c r="Z24" s="227"/>
      <c r="AA24" s="227" t="str">
        <f>IF(NOVA!R12&lt;&gt;"", NOVA!R12, "")</f>
        <v/>
      </c>
      <c r="AB24" s="230"/>
      <c r="AC24" s="238" t="str">
        <f>NOVA!B71</f>
        <v>4e1</v>
      </c>
      <c r="AD24" s="227" t="str">
        <f>NOVA!C71</f>
        <v>Make and place a bird feeder</v>
      </c>
      <c r="AE24" s="227"/>
      <c r="AF24" s="227" t="str">
        <f>IF(NOVA!R71&lt;&gt;"", NOVA!R71, "")</f>
        <v/>
      </c>
      <c r="AG24" s="230"/>
      <c r="AH24" s="227">
        <f>NOVA!B136</f>
        <v>2</v>
      </c>
      <c r="AI24" s="227" t="str">
        <f>NOVA!C136</f>
        <v>Complete an elective listed in comment</v>
      </c>
      <c r="AJ24" s="227"/>
      <c r="AK24" s="227" t="str">
        <f>IF(NOVA!R136&lt;&gt;"", NOVA!R136, "")</f>
        <v/>
      </c>
    </row>
    <row r="25" spans="1:37" ht="12.75" customHeight="1">
      <c r="A25" s="133" t="str">
        <f>Electives!B74</f>
        <v>Digging in the Past</v>
      </c>
      <c r="B25" s="31" t="str">
        <f>IF(Electives!R80&gt;0,Electives!R80," ")</f>
        <v/>
      </c>
      <c r="D25" s="377"/>
      <c r="E25" s="31">
        <f>Achievements!$B29</f>
        <v>4</v>
      </c>
      <c r="F25" s="179" t="str">
        <f>Achievements!$C29</f>
        <v>Read a story about religious freedom</v>
      </c>
      <c r="G25" s="32" t="str">
        <f>IF(Achievements!R29&lt;&gt;"","A","")</f>
        <v/>
      </c>
      <c r="I25" s="378"/>
      <c r="J25" s="178" t="str">
        <f>Electives!B30</f>
        <v>1d</v>
      </c>
      <c r="K25" s="36" t="str">
        <f>Electives!C30</f>
        <v>Make a rekenrek with two rows</v>
      </c>
      <c r="L25" s="31" t="str">
        <f>IF(Electives!R30&lt;&gt;"","E","")</f>
        <v/>
      </c>
      <c r="N25" s="371"/>
      <c r="O25" s="178">
        <f>Electives!B99</f>
        <v>2</v>
      </c>
      <c r="P25" s="36" t="str">
        <f>Electives!C99</f>
        <v>Learn about what grows in your area</v>
      </c>
      <c r="Q25" s="31" t="str">
        <f>IF(Electives!R99&lt;&gt;"","E","")</f>
        <v/>
      </c>
      <c r="R25" s="230"/>
      <c r="S25" s="226" t="str">
        <f>'Cub Awards'!B28</f>
        <v>l</v>
      </c>
      <c r="T25" s="364" t="str">
        <f>'Cub Awards'!C28</f>
        <v>Participate in outdoor worship service</v>
      </c>
      <c r="U25" s="364"/>
      <c r="V25" s="226" t="str">
        <f>IF('Cub Awards'!R28&lt;&gt;"", 'Cub Awards'!R28, "")</f>
        <v/>
      </c>
      <c r="W25" s="230"/>
      <c r="X25" s="227">
        <f>NOVA!B13</f>
        <v>4</v>
      </c>
      <c r="Y25" s="227" t="str">
        <f>NOVA!C13</f>
        <v>Visit a place where science is done</v>
      </c>
      <c r="Z25" s="227"/>
      <c r="AA25" s="227" t="str">
        <f>IF(NOVA!R13&lt;&gt;"", NOVA!R13, "")</f>
        <v/>
      </c>
      <c r="AB25" s="230"/>
      <c r="AC25" s="227" t="str">
        <f>NOVA!B72</f>
        <v>4e2</v>
      </c>
      <c r="AD25" s="227" t="str">
        <f>NOVA!C72</f>
        <v>Fill feeder with birdseed</v>
      </c>
      <c r="AE25" s="227"/>
      <c r="AF25" s="227" t="str">
        <f>IF(NOVA!R72&lt;&gt;"", NOVA!R72, "")</f>
        <v/>
      </c>
      <c r="AG25" s="230"/>
      <c r="AH25" s="227" t="str">
        <f>NOVA!B137</f>
        <v>3a1</v>
      </c>
      <c r="AI25" s="227" t="str">
        <f>NOVA!C137</f>
        <v>Make a list of the three kinds of levers</v>
      </c>
      <c r="AJ25" s="227"/>
      <c r="AK25" s="227" t="str">
        <f>IF(NOVA!R137&lt;&gt;"", NOVA!R137, "")</f>
        <v/>
      </c>
    </row>
    <row r="26" spans="1:37" ht="12.75" customHeight="1">
      <c r="A26" s="133" t="str">
        <f>Electives!B81</f>
        <v>Finding Your Way</v>
      </c>
      <c r="B26" s="31" t="str">
        <f>IF(Electives!R88&gt;0,Electives!R88," ")</f>
        <v xml:space="preserve"> </v>
      </c>
      <c r="D26" s="377"/>
      <c r="E26" s="31">
        <f>Achievements!$B30</f>
        <v>5</v>
      </c>
      <c r="F26" s="179" t="str">
        <f>Achievements!$C30</f>
        <v>Learn a song of grace</v>
      </c>
      <c r="G26" s="32" t="str">
        <f>IF(Achievements!R30&lt;&gt;"","A","")</f>
        <v/>
      </c>
      <c r="I26" s="378"/>
      <c r="J26" s="178" t="str">
        <f>Electives!B31</f>
        <v>1e</v>
      </c>
      <c r="K26" s="36" t="str">
        <f>Electives!C31</f>
        <v xml:space="preserve">Make a rain gauge </v>
      </c>
      <c r="L26" s="31" t="str">
        <f>IF(Electives!R31&lt;&gt;"","E","")</f>
        <v/>
      </c>
      <c r="N26" s="371"/>
      <c r="O26" s="178">
        <f>Electives!B100</f>
        <v>3</v>
      </c>
      <c r="P26" s="36" t="str">
        <f>Electives!C100</f>
        <v>Visit a botanical garden</v>
      </c>
      <c r="Q26" s="31" t="str">
        <f>IF(Electives!R100&lt;&gt;"","E","")</f>
        <v/>
      </c>
      <c r="R26" s="231"/>
      <c r="S26" s="226" t="str">
        <f>'Cub Awards'!B29</f>
        <v>m</v>
      </c>
      <c r="T26" s="364" t="str">
        <f>'Cub Awards'!C29</f>
        <v>Explore park</v>
      </c>
      <c r="U26" s="364"/>
      <c r="V26" s="226" t="str">
        <f>IF('Cub Awards'!R29&lt;&gt;"", 'Cub Awards'!R29, "")</f>
        <v/>
      </c>
      <c r="W26" s="231"/>
      <c r="X26" s="227" t="str">
        <f>NOVA!B14</f>
        <v>4a</v>
      </c>
      <c r="Y26" s="227" t="str">
        <f>NOVA!C14</f>
        <v>Talk to someone in charge about science</v>
      </c>
      <c r="Z26" s="227"/>
      <c r="AA26" s="227" t="str">
        <f>IF(NOVA!R14&lt;&gt;"", NOVA!R14, "")</f>
        <v/>
      </c>
      <c r="AB26" s="231"/>
      <c r="AC26" s="227" t="str">
        <f>NOVA!B73</f>
        <v>4e3</v>
      </c>
      <c r="AD26" s="227" t="str">
        <f>NOVA!C73</f>
        <v>Provide a water source</v>
      </c>
      <c r="AE26" s="227"/>
      <c r="AF26" s="227" t="str">
        <f>IF(NOVA!R73&lt;&gt;"", NOVA!R73, "")</f>
        <v/>
      </c>
      <c r="AG26" s="231"/>
      <c r="AH26" s="227" t="str">
        <f>NOVA!B138</f>
        <v>3a2</v>
      </c>
      <c r="AI26" s="227" t="str">
        <f>NOVA!C138</f>
        <v>Show how each lever work</v>
      </c>
      <c r="AJ26" s="227"/>
      <c r="AK26" s="227" t="str">
        <f>IF(NOVA!R138&lt;&gt;"", NOVA!R138, "")</f>
        <v/>
      </c>
    </row>
    <row r="27" spans="1:37" ht="13.2" customHeight="1">
      <c r="A27" s="133" t="str">
        <f>Electives!B89</f>
        <v>Germs Alive!</v>
      </c>
      <c r="B27" s="31" t="str">
        <f>IF(Electives!R96&gt;0,Electives!R96," ")</f>
        <v xml:space="preserve"> </v>
      </c>
      <c r="D27" s="377"/>
      <c r="E27" s="31">
        <f>Achievements!$B31</f>
        <v>6</v>
      </c>
      <c r="F27" s="179" t="str">
        <f>Achievements!$C31</f>
        <v>Visit a religious monument</v>
      </c>
      <c r="G27" s="32" t="str">
        <f>IF(Achievements!R31&lt;&gt;"","A","")</f>
        <v/>
      </c>
      <c r="I27" s="378"/>
      <c r="J27" s="178" t="str">
        <f>Electives!B33</f>
        <v>2a</v>
      </c>
      <c r="K27" s="36" t="str">
        <f>Electives!C33</f>
        <v>Identify 3 shapes in nature</v>
      </c>
      <c r="L27" s="31" t="str">
        <f>IF(Electives!R33&lt;&gt;"","E","")</f>
        <v/>
      </c>
      <c r="N27" s="371"/>
      <c r="O27" s="178" t="str">
        <f>Electives!B101</f>
        <v>4a</v>
      </c>
      <c r="P27" s="36" t="str">
        <f>Electives!C101</f>
        <v>Make a terrarium</v>
      </c>
      <c r="Q27" s="31" t="str">
        <f>IF(Electives!R101&lt;&gt;"","E","")</f>
        <v/>
      </c>
      <c r="R27" s="228"/>
      <c r="S27" s="226" t="str">
        <f>'Cub Awards'!B30</f>
        <v>n</v>
      </c>
      <c r="T27" s="364" t="str">
        <f>'Cub Awards'!C30</f>
        <v>Invent and play outside game</v>
      </c>
      <c r="U27" s="364"/>
      <c r="V27" s="226" t="str">
        <f>IF('Cub Awards'!R30&lt;&gt;"", 'Cub Awards'!R30, "")</f>
        <v/>
      </c>
      <c r="W27" s="228"/>
      <c r="X27" s="227" t="str">
        <f>NOVA!B15</f>
        <v>4b</v>
      </c>
      <c r="Y27" s="227" t="str">
        <f>NOVA!C15</f>
        <v>Discuss science done/used/explained</v>
      </c>
      <c r="Z27" s="227"/>
      <c r="AA27" s="227" t="str">
        <f>IF(NOVA!R15&lt;&gt;"", NOVA!R15, "")</f>
        <v/>
      </c>
      <c r="AB27" s="228"/>
      <c r="AC27" s="227" t="str">
        <f>NOVA!B74</f>
        <v>4e4</v>
      </c>
      <c r="AD27" s="227" t="str">
        <f>NOVA!C74</f>
        <v>Watch and record feeder for 2 weeks</v>
      </c>
      <c r="AE27" s="227"/>
      <c r="AF27" s="227" t="str">
        <f>IF(NOVA!R74&lt;&gt;"", NOVA!R74, "")</f>
        <v/>
      </c>
      <c r="AG27" s="228"/>
      <c r="AH27" s="227" t="str">
        <f>NOVA!B139</f>
        <v>3a3</v>
      </c>
      <c r="AI27" s="227" t="str">
        <f>NOVA!C139</f>
        <v>Show how the lever moves something</v>
      </c>
      <c r="AJ27" s="227"/>
      <c r="AK27" s="227" t="str">
        <f>IF(NOVA!R139&lt;&gt;"", NOVA!R139, "")</f>
        <v/>
      </c>
    </row>
    <row r="28" spans="1:37" ht="13.2" customHeight="1">
      <c r="A28" s="133" t="str">
        <f>Electives!B97</f>
        <v>Grow Something</v>
      </c>
      <c r="B28" s="31" t="str">
        <f>IF(Electives!R104&gt;0,Electives!R104," ")</f>
        <v/>
      </c>
      <c r="D28" s="180" t="str">
        <f>Achievements!$B33</f>
        <v>Howling at the Moon</v>
      </c>
      <c r="E28" s="180"/>
      <c r="F28" s="180"/>
      <c r="G28" s="180"/>
      <c r="I28" s="378"/>
      <c r="J28" s="178" t="str">
        <f>Electives!B34</f>
        <v>2b</v>
      </c>
      <c r="K28" s="36" t="str">
        <f>Electives!C34</f>
        <v>Identify 2 shapes in bridges</v>
      </c>
      <c r="L28" s="31" t="str">
        <f>IF(Electives!R34&lt;&gt;"","E","")</f>
        <v/>
      </c>
      <c r="N28" s="371"/>
      <c r="O28" s="178" t="str">
        <f>Electives!B102</f>
        <v>4b</v>
      </c>
      <c r="P28" s="36" t="str">
        <f>Electives!C102</f>
        <v>Grow a garden with a seed tray</v>
      </c>
      <c r="Q28" s="31" t="str">
        <f>IF(Electives!R102&lt;&gt;"","E","")</f>
        <v/>
      </c>
      <c r="R28" s="230"/>
      <c r="S28" s="229"/>
      <c r="T28" s="324" t="str">
        <f>'Cub Awards'!C32</f>
        <v>World Conservation Award</v>
      </c>
      <c r="U28" s="324"/>
      <c r="V28" s="229"/>
      <c r="W28" s="230"/>
      <c r="X28" s="227">
        <f>NOVA!B16</f>
        <v>5</v>
      </c>
      <c r="Y28" s="227" t="str">
        <f>NOVA!C16</f>
        <v>Discuss how science affects daily life</v>
      </c>
      <c r="Z28" s="227"/>
      <c r="AA28" s="227" t="str">
        <f>IF(NOVA!R16&lt;&gt;"", NOVA!R16, "")</f>
        <v/>
      </c>
      <c r="AB28" s="230"/>
      <c r="AC28" s="227" t="str">
        <f>NOVA!B75</f>
        <v>4e5</v>
      </c>
      <c r="AD28" s="227" t="str">
        <f>NOVA!C75</f>
        <v>Identify visitors</v>
      </c>
      <c r="AE28" s="227"/>
      <c r="AF28" s="227" t="str">
        <f>IF(NOVA!R75&lt;&gt;"", NOVA!R75, "")</f>
        <v/>
      </c>
      <c r="AG28" s="230"/>
      <c r="AH28" s="227" t="str">
        <f>NOVA!B140</f>
        <v>3a4</v>
      </c>
      <c r="AI28" s="227" t="str">
        <f>NOVA!C140</f>
        <v>Show the class of each lever</v>
      </c>
      <c r="AJ28" s="227"/>
      <c r="AK28" s="227" t="str">
        <f>IF(NOVA!R140&lt;&gt;"", NOVA!R140, "")</f>
        <v/>
      </c>
    </row>
    <row r="29" spans="1:37" ht="12.75" customHeight="1">
      <c r="A29" s="133" t="str">
        <f>Electives!B105</f>
        <v>Hometown Heroes</v>
      </c>
      <c r="B29" s="31" t="str">
        <f>IF(Electives!R112&gt;0,Electives!R112," ")</f>
        <v/>
      </c>
      <c r="D29" s="373" t="str">
        <f>Achievements!E33</f>
        <v>(do all)</v>
      </c>
      <c r="E29" s="32">
        <f>Achievements!$B34</f>
        <v>1</v>
      </c>
      <c r="F29" s="33" t="str">
        <f>Achievements!$C34</f>
        <v>Communicate in two ways</v>
      </c>
      <c r="G29" s="32" t="str">
        <f>IF(Achievements!R34&lt;&gt;"","A","")</f>
        <v/>
      </c>
      <c r="I29" s="378"/>
      <c r="J29" s="178" t="str">
        <f>Electives!B35</f>
        <v>2c</v>
      </c>
      <c r="K29" s="36" t="str">
        <f>Electives!C35</f>
        <v>Choose a shape and record where you see it</v>
      </c>
      <c r="L29" s="31" t="str">
        <f>IF(Electives!R35&lt;&gt;"","E","")</f>
        <v/>
      </c>
      <c r="N29" s="372"/>
      <c r="O29" s="178" t="str">
        <f>Electives!B103</f>
        <v>4c</v>
      </c>
      <c r="P29" s="36" t="str">
        <f>Electives!C103</f>
        <v>Grow a sweep potato in water</v>
      </c>
      <c r="Q29" s="31" t="str">
        <f>IF(Electives!R103&lt;&gt;"","E","")</f>
        <v/>
      </c>
      <c r="R29" s="224"/>
      <c r="S29" s="226">
        <f>'Cub Awards'!B33</f>
        <v>1</v>
      </c>
      <c r="T29" s="364" t="str">
        <f>'Cub Awards'!C33</f>
        <v>Complete Paws on the Path</v>
      </c>
      <c r="U29" s="364"/>
      <c r="V29" s="226" t="str">
        <f>IF('Cub Awards'!R33&lt;&gt;"", 'Cub Awards'!R33,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IF(NOVA!R76&lt;&gt;"", NOVA!R76, "")</f>
        <v/>
      </c>
      <c r="AG29" s="224"/>
      <c r="AH29" s="227" t="str">
        <f>NOVA!B141</f>
        <v>3a5</v>
      </c>
      <c r="AI29" s="227" t="str">
        <f>NOVA!C141</f>
        <v>Show why we use levers</v>
      </c>
      <c r="AJ29" s="227"/>
      <c r="AK29" s="227" t="str">
        <f>IF(NOVA!R141&lt;&gt;"", NOVA!R141, "")</f>
        <v/>
      </c>
    </row>
    <row r="30" spans="1:37" ht="12.75" customHeight="1">
      <c r="A30" s="133" t="str">
        <f>Electives!B113</f>
        <v>Motor Away</v>
      </c>
      <c r="B30" s="31" t="str">
        <f>IF(Electives!R118&gt;0,Electives!R118," ")</f>
        <v xml:space="preserve"> </v>
      </c>
      <c r="D30" s="374"/>
      <c r="E30" s="31">
        <f>Achievements!$B35</f>
        <v>2</v>
      </c>
      <c r="F30" s="179" t="str">
        <f>Achievements!$C35</f>
        <v>Create an original skit</v>
      </c>
      <c r="G30" s="32" t="str">
        <f>IF(Achievements!R35&lt;&gt;"","A","")</f>
        <v/>
      </c>
      <c r="I30" s="378"/>
      <c r="J30" s="178" t="str">
        <f>Electives!B37</f>
        <v>3a</v>
      </c>
      <c r="K30" s="36" t="str">
        <f>Electives!C37</f>
        <v>Count the number of colors in a package</v>
      </c>
      <c r="L30" s="31" t="str">
        <f>IF(Electives!R37&lt;&gt;"","E","")</f>
        <v/>
      </c>
      <c r="O30" s="174" t="str">
        <f>Electives!B105</f>
        <v>Hometown Heroes</v>
      </c>
      <c r="P30" s="29"/>
      <c r="R30" s="224"/>
      <c r="S30" s="226">
        <f>'Cub Awards'!B34</f>
        <v>2</v>
      </c>
      <c r="T30" s="364" t="str">
        <f>'Cub Awards'!C34</f>
        <v>Complete Grow Something</v>
      </c>
      <c r="U30" s="364"/>
      <c r="V30" s="226" t="str">
        <f>IF('Cub Awards'!R34&lt;&gt;"", 'Cub Awards'!R34, "")</f>
        <v/>
      </c>
      <c r="W30" s="224"/>
      <c r="X30" s="227" t="str">
        <f>NOVA!B19</f>
        <v>1a</v>
      </c>
      <c r="Y30" s="227" t="str">
        <f>NOVA!C19</f>
        <v>Read or watch 1 hour of Earth science content</v>
      </c>
      <c r="Z30" s="227"/>
      <c r="AA30" s="227" t="str">
        <f>IF(NOVA!R19&lt;&gt;"", NOVA!R19, "")</f>
        <v/>
      </c>
      <c r="AB30" s="224"/>
      <c r="AC30" s="227" t="str">
        <f>NOVA!B77</f>
        <v>4f</v>
      </c>
      <c r="AD30" s="227" t="str">
        <f>NOVA!C77</f>
        <v>Earn Outdoor Ethics or Conservation awards</v>
      </c>
      <c r="AE30" s="227"/>
      <c r="AF30" s="227" t="str">
        <f>IF(NOVA!R77&lt;&gt;"", NOVA!R77, "")</f>
        <v/>
      </c>
      <c r="AG30" s="224"/>
      <c r="AH30" s="227" t="str">
        <f>NOVA!B142</f>
        <v>3b</v>
      </c>
      <c r="AI30" s="227" t="str">
        <f>NOVA!C142</f>
        <v>Design ONE of the following</v>
      </c>
      <c r="AJ30" s="227"/>
      <c r="AK30" s="227" t="str">
        <f>IF(NOVA!R142&lt;&gt;"", NOVA!R142, "")</f>
        <v/>
      </c>
    </row>
    <row r="31" spans="1:37">
      <c r="A31" s="133" t="str">
        <f>Electives!B119</f>
        <v>Paws of Skill</v>
      </c>
      <c r="B31" s="31" t="str">
        <f>IF(Electives!R127&gt;0,Electives!R127," ")</f>
        <v xml:space="preserve"> </v>
      </c>
      <c r="D31" s="374"/>
      <c r="E31" s="31">
        <f>Achievements!$B36</f>
        <v>3</v>
      </c>
      <c r="F31" s="179" t="str">
        <f>Achievements!$C36</f>
        <v>Present a campfire program</v>
      </c>
      <c r="G31" s="32" t="str">
        <f>IF(Achievements!R36&lt;&gt;"","A","")</f>
        <v/>
      </c>
      <c r="I31" s="378"/>
      <c r="J31" s="178" t="str">
        <f>Electives!B38</f>
        <v>3ai</v>
      </c>
      <c r="K31" s="36" t="str">
        <f>Electives!C38</f>
        <v>Draw graph of the number of colors</v>
      </c>
      <c r="L31" s="31" t="str">
        <f>IF(Electives!R38&lt;&gt;"","E","")</f>
        <v/>
      </c>
      <c r="N31" s="366" t="str">
        <f>Electives!E105</f>
        <v>(do 1-3 and one of 4)</v>
      </c>
      <c r="O31" s="178">
        <f>Electives!B106</f>
        <v>1</v>
      </c>
      <c r="P31" s="36" t="str">
        <f>Electives!C106</f>
        <v>Talk about being a hero</v>
      </c>
      <c r="Q31" s="31" t="str">
        <f>IF(Electives!R106&lt;&gt;"","E","")</f>
        <v/>
      </c>
      <c r="R31" s="230"/>
      <c r="S31" s="226">
        <f>'Cub Awards'!B35</f>
        <v>3</v>
      </c>
      <c r="T31" s="364" t="str">
        <f>'Cub Awards'!C35</f>
        <v>Complete Spirit of the Water 1 &amp; 2</v>
      </c>
      <c r="U31" s="364"/>
      <c r="V31" s="226" t="str">
        <f>IF('Cub Awards'!R35&lt;&gt;"", 'Cub Awards'!R35, "")</f>
        <v/>
      </c>
      <c r="W31" s="230"/>
      <c r="X31" s="227" t="str">
        <f>NOVA!B20</f>
        <v>1b</v>
      </c>
      <c r="Y31" s="227" t="str">
        <f>NOVA!C20</f>
        <v>List at least two questions or ideas</v>
      </c>
      <c r="Z31" s="227"/>
      <c r="AA31" s="227" t="str">
        <f>IF(NOVA!R20&lt;&gt;"", NOVA!R20, "")</f>
        <v/>
      </c>
      <c r="AB31" s="230"/>
      <c r="AC31" s="227">
        <f>NOVA!B78</f>
        <v>5</v>
      </c>
      <c r="AD31" s="227" t="str">
        <f>NOVA!C78</f>
        <v>Visit a place to observe wildlife</v>
      </c>
      <c r="AE31" s="227"/>
      <c r="AF31" s="227" t="str">
        <f>IF(NOVA!R78&lt;&gt;"", NOVA!R78, "")</f>
        <v/>
      </c>
      <c r="AG31" s="230"/>
      <c r="AH31" s="227" t="str">
        <f>NOVA!B143</f>
        <v>3b1</v>
      </c>
      <c r="AI31" s="227" t="str">
        <f>NOVA!C143</f>
        <v>A playground fixture using a lever</v>
      </c>
      <c r="AJ31" s="227"/>
      <c r="AK31" s="227" t="str">
        <f>IF(NOVA!R143&lt;&gt;"", NOVA!R143, "")</f>
        <v/>
      </c>
    </row>
    <row r="32" spans="1:37">
      <c r="A32" s="134" t="str">
        <f>Electives!B128</f>
        <v>Spirit of the Water</v>
      </c>
      <c r="B32" s="31" t="str">
        <f>IF(Electives!R134&gt;0,Electives!R134," ")</f>
        <v xml:space="preserve"> </v>
      </c>
      <c r="D32" s="375"/>
      <c r="E32" s="31">
        <f>Achievements!$B37</f>
        <v>4</v>
      </c>
      <c r="F32" s="179" t="str">
        <f>Achievements!$C37</f>
        <v>Perform your campfire program</v>
      </c>
      <c r="G32" s="32" t="str">
        <f>IF(Achievements!R37&lt;&gt;"","A","")</f>
        <v/>
      </c>
      <c r="I32" s="378"/>
      <c r="J32" s="178" t="str">
        <f>Electives!B39</f>
        <v>3aii</v>
      </c>
      <c r="K32" s="36" t="str">
        <f>Electives!C39</f>
        <v>Determine most common color</v>
      </c>
      <c r="L32" s="31" t="str">
        <f>IF(Electives!R39&lt;&gt;"","E","")</f>
        <v/>
      </c>
      <c r="N32" s="371"/>
      <c r="O32" s="178">
        <f>Electives!B107</f>
        <v>2</v>
      </c>
      <c r="P32" s="36" t="str">
        <f>Electives!C107</f>
        <v>Visit an agency where you find heroes</v>
      </c>
      <c r="Q32" s="31" t="str">
        <f>IF(Electives!R107&lt;&gt;"","E","")</f>
        <v/>
      </c>
      <c r="R32" s="230"/>
      <c r="S32" s="226">
        <f>'Cub Awards'!B36</f>
        <v>4</v>
      </c>
      <c r="T32" s="364" t="str">
        <f>'Cub Awards'!C36</f>
        <v>Participate in conservation project</v>
      </c>
      <c r="U32" s="364"/>
      <c r="V32" s="226" t="str">
        <f>IF('Cub Awards'!R36&lt;&gt;"", 'Cub Awards'!R36, "")</f>
        <v/>
      </c>
      <c r="W32" s="230"/>
      <c r="X32" s="227" t="str">
        <f>NOVA!B21</f>
        <v>1c</v>
      </c>
      <c r="Y32" s="227" t="str">
        <f>NOVA!C21</f>
        <v>Discuss two with your counselor</v>
      </c>
      <c r="Z32" s="227"/>
      <c r="AA32" s="227" t="str">
        <f>IF(NOVA!R21&lt;&gt;"", NOVA!R21, "")</f>
        <v/>
      </c>
      <c r="AB32" s="230"/>
      <c r="AC32" s="227" t="str">
        <f>NOVA!B79</f>
        <v>5a1</v>
      </c>
      <c r="AD32" s="227" t="str">
        <f>NOVA!C79</f>
        <v>Talk about different species living there</v>
      </c>
      <c r="AE32" s="227"/>
      <c r="AF32" s="227" t="str">
        <f>IF(NOVA!R79&lt;&gt;"", NOVA!R79, "")</f>
        <v/>
      </c>
      <c r="AG32" s="230"/>
      <c r="AH32" s="227" t="str">
        <f>NOVA!B144</f>
        <v>3b2</v>
      </c>
      <c r="AI32" s="227" t="str">
        <f>NOVA!C144</f>
        <v>A game / sport using a lever</v>
      </c>
      <c r="AJ32" s="227"/>
      <c r="AK32" s="227" t="str">
        <f>IF(NOVA!R144&lt;&gt;"", NOVA!R144, "")</f>
        <v/>
      </c>
    </row>
    <row r="33" spans="1:37" ht="13.2" customHeight="1">
      <c r="D33" s="28" t="str">
        <f>Achievements!$B39</f>
        <v>Paws on the Path</v>
      </c>
      <c r="E33" s="28"/>
      <c r="F33" s="28"/>
      <c r="G33" s="28"/>
      <c r="I33" s="378"/>
      <c r="J33" s="178" t="str">
        <f>Electives!B40</f>
        <v>3aiii</v>
      </c>
      <c r="K33" s="36" t="str">
        <f>Electives!C40</f>
        <v>Compare your results</v>
      </c>
      <c r="L33" s="31" t="str">
        <f>IF(Electives!R40&lt;&gt;"","E","")</f>
        <v/>
      </c>
      <c r="N33" s="371"/>
      <c r="O33" s="178">
        <f>Electives!B108</f>
        <v>3</v>
      </c>
      <c r="P33" s="36" t="str">
        <f>Electives!C108</f>
        <v>Interview a hero</v>
      </c>
      <c r="Q33" s="31" t="str">
        <f>IF(Electives!R108&lt;&gt;"","E","")</f>
        <v/>
      </c>
      <c r="R33" s="230"/>
      <c r="W33" s="230"/>
      <c r="X33" s="227">
        <f>NOVA!B22</f>
        <v>2</v>
      </c>
      <c r="Y33" s="227" t="str">
        <f>NOVA!C22</f>
        <v>Complete an elective listed in comment</v>
      </c>
      <c r="Z33" s="227"/>
      <c r="AA33" s="227" t="str">
        <f>IF(NOVA!R22&lt;&gt;"", NOVA!R22, "")</f>
        <v/>
      </c>
      <c r="AB33" s="230"/>
      <c r="AC33" s="227" t="str">
        <f>NOVA!B80</f>
        <v>5a2</v>
      </c>
      <c r="AD33" s="227" t="str">
        <f>NOVA!C80</f>
        <v>Ask expert about what they studied</v>
      </c>
      <c r="AE33" s="227"/>
      <c r="AF33" s="227" t="str">
        <f>IF(NOVA!R80&lt;&gt;"", NOVA!R80, "")</f>
        <v/>
      </c>
      <c r="AG33" s="230"/>
      <c r="AH33" s="227" t="str">
        <f>NOVA!B145</f>
        <v>3b3</v>
      </c>
      <c r="AI33" s="227" t="str">
        <f>NOVA!C145</f>
        <v>An invention using a lever</v>
      </c>
      <c r="AJ33" s="227"/>
      <c r="AK33" s="227" t="str">
        <f>IF(NOVA!R145&lt;&gt;"", NOVA!R145, "")</f>
        <v/>
      </c>
    </row>
    <row r="34" spans="1:37" ht="12.75" customHeight="1">
      <c r="D34" s="373" t="str">
        <f>Achievements!E39</f>
        <v>(do 1-5)</v>
      </c>
      <c r="E34" s="31">
        <f>Achievements!$B40</f>
        <v>1</v>
      </c>
      <c r="F34" s="179" t="str">
        <f>Achievements!$C40</f>
        <v>Prepare for a hike</v>
      </c>
      <c r="G34" s="31" t="str">
        <f>IF(Achievements!R40&lt;&gt;"","A","")</f>
        <v/>
      </c>
      <c r="I34" s="378"/>
      <c r="J34" s="178" t="str">
        <f>Electives!B41</f>
        <v>3aiv</v>
      </c>
      <c r="K34" s="36" t="str">
        <f>Electives!C41</f>
        <v>Predict the colors in a different package</v>
      </c>
      <c r="L34" s="31" t="str">
        <f>IF(Electives!R41&lt;&gt;"","E","")</f>
        <v/>
      </c>
      <c r="N34" s="371"/>
      <c r="O34" s="178" t="str">
        <f>Electives!B109</f>
        <v>4a</v>
      </c>
      <c r="P34" s="36" t="str">
        <f>Electives!C109</f>
        <v>Honor a serviceperson with a care package</v>
      </c>
      <c r="Q34" s="31" t="str">
        <f>IF(Electives!R109&lt;&gt;"","E","")</f>
        <v/>
      </c>
      <c r="R34" s="224"/>
      <c r="W34" s="224"/>
      <c r="X34" s="227">
        <f>NOVA!B23</f>
        <v>3</v>
      </c>
      <c r="Y34" s="227" t="str">
        <f>NOVA!C23</f>
        <v>Investigate All of A, B, C, OR D</v>
      </c>
      <c r="Z34" s="227"/>
      <c r="AA34" s="227" t="str">
        <f>IF(NOVA!R23&lt;&gt;"", NOVA!R23, "")</f>
        <v/>
      </c>
      <c r="AB34" s="224"/>
      <c r="AC34" s="227" t="str">
        <f>NOVA!B81</f>
        <v>5b</v>
      </c>
      <c r="AD34" s="227" t="str">
        <f>NOVA!C81</f>
        <v>Discuss with counselor your visit</v>
      </c>
      <c r="AE34" s="227"/>
      <c r="AF34" s="227" t="str">
        <f>IF(NOVA!R81&lt;&gt;"", NOVA!R81, "")</f>
        <v/>
      </c>
      <c r="AG34" s="224"/>
      <c r="AH34" s="227" t="str">
        <f>NOVA!B146</f>
        <v>3c</v>
      </c>
      <c r="AI34" s="227" t="str">
        <f>NOVA!C146</f>
        <v>Discuss findings with counselor</v>
      </c>
      <c r="AJ34" s="227"/>
      <c r="AK34" s="227" t="str">
        <f>IF(NOVA!R146&lt;&gt;"", NOVA!R146, "")</f>
        <v/>
      </c>
    </row>
    <row r="35" spans="1:37" ht="13.2" customHeight="1">
      <c r="A35" s="105" t="s">
        <v>103</v>
      </c>
      <c r="B35" s="106"/>
      <c r="D35" s="374"/>
      <c r="E35" s="31">
        <f>Achievements!$B41</f>
        <v>2</v>
      </c>
      <c r="F35" s="179" t="str">
        <f>Achievements!$C41</f>
        <v>Tell what the buddy system is</v>
      </c>
      <c r="G35" s="31" t="str">
        <f>IF(Achievements!R41&lt;&gt;"","A","")</f>
        <v/>
      </c>
      <c r="I35" s="378"/>
      <c r="J35" s="178" t="str">
        <f>Electives!B42</f>
        <v>3av</v>
      </c>
      <c r="K35" s="36" t="str">
        <f>Electives!C42</f>
        <v>Decide if your prediction was close</v>
      </c>
      <c r="L35" s="31" t="str">
        <f>IF(Electives!R42&lt;&gt;"","E","")</f>
        <v/>
      </c>
      <c r="N35" s="371"/>
      <c r="O35" s="178" t="str">
        <f>Electives!B110</f>
        <v>4b</v>
      </c>
      <c r="P35" s="36" t="str">
        <f>Electives!C110</f>
        <v>Find out about service animals</v>
      </c>
      <c r="Q35" s="31" t="str">
        <f>IF(Electives!R110&lt;&gt;"","E","")</f>
        <v/>
      </c>
      <c r="R35" s="224"/>
      <c r="W35" s="224"/>
      <c r="X35" s="227" t="str">
        <f>NOVA!B24</f>
        <v>3a1</v>
      </c>
      <c r="Y35" s="227" t="str">
        <f>NOVA!C24</f>
        <v>How are volcanoes are formed</v>
      </c>
      <c r="Z35" s="227"/>
      <c r="AA35" s="227" t="str">
        <f>IF(NOVA!R24&lt;&gt;"", NOVA!R24, "")</f>
        <v/>
      </c>
      <c r="AB35" s="224"/>
      <c r="AC35" s="227" t="str">
        <f>NOVA!B82</f>
        <v>6a</v>
      </c>
      <c r="AD35" s="227" t="str">
        <f>NOVA!C82</f>
        <v>Discuss why wildlife is important</v>
      </c>
      <c r="AE35" s="227"/>
      <c r="AF35" s="227" t="str">
        <f>IF(NOVA!R82&lt;&gt;"", NOVA!R82, "")</f>
        <v/>
      </c>
      <c r="AG35" s="224"/>
      <c r="AH35" s="227" t="str">
        <f>NOVA!B147</f>
        <v>4a</v>
      </c>
      <c r="AI35" s="227" t="str">
        <f>NOVA!C147</f>
        <v>Visit a place that uses levers</v>
      </c>
      <c r="AJ35" s="227"/>
      <c r="AK35" s="227" t="str">
        <f>IF(NOVA!R147&lt;&gt;"", NOVA!R147, "")</f>
        <v/>
      </c>
    </row>
    <row r="36" spans="1:37" ht="12.75" customHeight="1">
      <c r="A36" s="107" t="s">
        <v>104</v>
      </c>
      <c r="B36" s="23"/>
      <c r="D36" s="374"/>
      <c r="E36" s="31">
        <f>Achievements!$B42</f>
        <v>3</v>
      </c>
      <c r="F36" s="179" t="str">
        <f>Achievements!$C42</f>
        <v>Chose appropriate clothing for a hike</v>
      </c>
      <c r="G36" s="31" t="str">
        <f>IF(Achievements!R42&lt;&gt;"","A","")</f>
        <v/>
      </c>
      <c r="I36" s="378"/>
      <c r="J36" s="178" t="str">
        <f>Electives!B43</f>
        <v>3b</v>
      </c>
      <c r="K36" s="36" t="str">
        <f>Electives!C43</f>
        <v>Measure peoples height and count steps</v>
      </c>
      <c r="L36" s="31" t="str">
        <f>IF(Electives!R43&lt;&gt;"","E","")</f>
        <v/>
      </c>
      <c r="N36" s="372"/>
      <c r="O36" s="178" t="str">
        <f>Electives!B111</f>
        <v>4c</v>
      </c>
      <c r="P36" s="36" t="str">
        <f>Electives!C111</f>
        <v>Participate in an event that celebrates heroes</v>
      </c>
      <c r="Q36" s="31" t="str">
        <f>IF(Electives!R111&lt;&gt;"","E","")</f>
        <v/>
      </c>
      <c r="R36" s="230"/>
      <c r="S36" s="365" t="s">
        <v>669</v>
      </c>
      <c r="T36" s="365"/>
      <c r="U36" s="365"/>
      <c r="V36" s="365"/>
      <c r="W36" s="230"/>
      <c r="X36" s="227" t="str">
        <f>NOVA!B25</f>
        <v>3a2</v>
      </c>
      <c r="Y36" s="227" t="str">
        <f>NOVA!C25</f>
        <v>Difference between lava and magma</v>
      </c>
      <c r="Z36" s="227"/>
      <c r="AA36" s="227" t="str">
        <f>IF(NOVA!R25&lt;&gt;"", NOVA!R25, "")</f>
        <v/>
      </c>
      <c r="AB36" s="230"/>
      <c r="AC36" s="227" t="str">
        <f>NOVA!B83</f>
        <v>6b</v>
      </c>
      <c r="AD36" s="227" t="str">
        <f>NOVA!C83</f>
        <v>Discuss why biodiversity is important</v>
      </c>
      <c r="AE36" s="227"/>
      <c r="AF36" s="227" t="str">
        <f>IF(NOVA!R83&lt;&gt;"", NOVA!R83, "")</f>
        <v/>
      </c>
      <c r="AG36" s="230"/>
      <c r="AH36" s="227" t="str">
        <f>NOVA!B148</f>
        <v>4b</v>
      </c>
      <c r="AI36" s="227" t="str">
        <f>NOVA!C148</f>
        <v>Discuss the equipment using levers</v>
      </c>
      <c r="AJ36" s="227"/>
      <c r="AK36" s="227" t="str">
        <f>IF(NOVA!R148&lt;&gt;"", NOVA!R148, "")</f>
        <v/>
      </c>
    </row>
    <row r="37" spans="1:37" ht="12.75" customHeight="1">
      <c r="A37" s="107" t="s">
        <v>114</v>
      </c>
      <c r="B37" s="23"/>
      <c r="D37" s="374"/>
      <c r="E37" s="31">
        <f>Achievements!$B43</f>
        <v>4</v>
      </c>
      <c r="F37" s="179" t="str">
        <f>Achievements!$C43</f>
        <v>Discuss how you show respect for wildlife</v>
      </c>
      <c r="G37" s="31" t="str">
        <f>IF(Achievements!R43&lt;&gt;"","A","")</f>
        <v/>
      </c>
      <c r="I37" s="378"/>
      <c r="J37" s="178" t="str">
        <f>Electives!B44</f>
        <v>3c</v>
      </c>
      <c r="K37" s="36" t="str">
        <f>Electives!C44</f>
        <v>Graph number of shots to make 5 baskets</v>
      </c>
      <c r="L37" s="31" t="str">
        <f>IF(Electives!R44&lt;&gt;"","E","")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IF(NOVA!R26&lt;&gt;"", NOVA!R26, "")</f>
        <v/>
      </c>
      <c r="AB37" s="230"/>
      <c r="AC37" s="227" t="str">
        <f>NOVA!B84</f>
        <v>6c</v>
      </c>
      <c r="AD37" s="227" t="str">
        <f>NOVA!C84</f>
        <v>Discuss problems with invasive species</v>
      </c>
      <c r="AE37" s="227"/>
      <c r="AF37" s="227" t="str">
        <f>IF(NOVA!R84&lt;&gt;"", NOVA!R84, "")</f>
        <v/>
      </c>
      <c r="AG37" s="230"/>
      <c r="AH37" s="227">
        <f>NOVA!B149</f>
        <v>5</v>
      </c>
      <c r="AI37" s="227" t="str">
        <f>NOVA!C149</f>
        <v>Discuss how simple machines affect life</v>
      </c>
      <c r="AJ37" s="227"/>
      <c r="AK37" s="227" t="str">
        <f>IF(NOVA!R149&lt;&gt;"", NOVA!R149, "")</f>
        <v/>
      </c>
    </row>
    <row r="38" spans="1:37">
      <c r="A38" s="107" t="s">
        <v>105</v>
      </c>
      <c r="B38" s="23"/>
      <c r="D38" s="374"/>
      <c r="E38" s="31">
        <f>Achievements!$B44</f>
        <v>5</v>
      </c>
      <c r="F38" s="179" t="str">
        <f>Achievements!$C44</f>
        <v>Go on a 1 mile hike</v>
      </c>
      <c r="G38" s="31" t="str">
        <f>IF(Achievements!R44&lt;&gt;"","A","")</f>
        <v/>
      </c>
      <c r="I38" s="378"/>
      <c r="J38" s="178" t="str">
        <f>Electives!B46</f>
        <v>4a</v>
      </c>
      <c r="K38" s="36" t="str">
        <f>Electives!C46</f>
        <v>Use a secret code</v>
      </c>
      <c r="L38" s="31" t="str">
        <f>IF(Electives!R46&lt;&gt;"","E","")</f>
        <v/>
      </c>
      <c r="N38" s="366" t="str">
        <f>Electives!E113</f>
        <v>(do all)</v>
      </c>
      <c r="O38" s="178" t="str">
        <f>Electives!B114</f>
        <v>1a</v>
      </c>
      <c r="P38" s="36" t="str">
        <f>Electives!C114</f>
        <v>Fly three kinds of paper airplanes</v>
      </c>
      <c r="Q38" s="31" t="str">
        <f>IF(Electives!R114&lt;&gt;"","E","")</f>
        <v/>
      </c>
      <c r="R38" s="230"/>
      <c r="S38" s="22"/>
      <c r="T38" s="239" t="str">
        <f>'Shooting Sports'!C5</f>
        <v>BB Gun: Level 1</v>
      </c>
      <c r="U38" s="22"/>
      <c r="V38" s="22"/>
      <c r="W38" s="230"/>
      <c r="X38" s="227" t="str">
        <f>NOVA!B27</f>
        <v>3a4</v>
      </c>
      <c r="Y38" s="227" t="str">
        <f>NOVA!C27</f>
        <v>Build or draw a volcano model</v>
      </c>
      <c r="Z38" s="227"/>
      <c r="AA38" s="227" t="str">
        <f>IF(NOVA!R27&lt;&gt;"", NOVA!R27,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IF(Achievements!R45&lt;&gt;"","A","")</f>
        <v/>
      </c>
      <c r="I39" s="378"/>
      <c r="J39" s="178" t="str">
        <f>Electives!B47</f>
        <v>4b</v>
      </c>
      <c r="K39" s="36" t="str">
        <f>Electives!C47</f>
        <v>Use the pig pen code</v>
      </c>
      <c r="L39" s="31" t="str">
        <f>IF(Electives!R47&lt;&gt;"","E","")</f>
        <v/>
      </c>
      <c r="N39" s="367"/>
      <c r="O39" s="178" t="str">
        <f>Electives!B115</f>
        <v>1b</v>
      </c>
      <c r="P39" s="36" t="str">
        <f>Electives!C115</f>
        <v>Make a paper airplane catapult</v>
      </c>
      <c r="Q39" s="31" t="str">
        <f>IF(Electives!R115&lt;&gt;"","E","")</f>
        <v/>
      </c>
      <c r="R39" s="230"/>
      <c r="S39" s="160">
        <f>'Shooting Sports'!B6</f>
        <v>1</v>
      </c>
      <c r="T39" s="160" t="str">
        <f>'Shooting Sports'!C6</f>
        <v>Explain what to do if you find gun</v>
      </c>
      <c r="U39" s="160"/>
      <c r="V39" s="160" t="str">
        <f>IF('Shooting Sports'!R6&lt;&gt;"", 'Shooting Sports'!R6, "")</f>
        <v/>
      </c>
      <c r="W39" s="230"/>
      <c r="X39" s="227" t="str">
        <f>NOVA!B28</f>
        <v>3a5</v>
      </c>
      <c r="Y39" s="227" t="str">
        <f>NOVA!C28</f>
        <v>Share model and what you learned</v>
      </c>
      <c r="Z39" s="227"/>
      <c r="AA39" s="227" t="str">
        <f>IF(NOVA!R28&lt;&gt;"", NOVA!R28, "")</f>
        <v/>
      </c>
      <c r="AB39" s="230"/>
      <c r="AC39" s="227" t="str">
        <f>NOVA!B87</f>
        <v>1a</v>
      </c>
      <c r="AD39" s="227" t="str">
        <f>NOVA!C87</f>
        <v>Read or watch 1 hour of space content</v>
      </c>
      <c r="AE39" s="227"/>
      <c r="AF39" s="227" t="str">
        <f>IF(NOVA!R87&lt;&gt;"", NOVA!R87, "")</f>
        <v/>
      </c>
      <c r="AG39" s="230"/>
      <c r="AH39" s="227" t="str">
        <f>NOVA!B152</f>
        <v>1a</v>
      </c>
      <c r="AI39" s="227" t="str">
        <f>NOVA!C152</f>
        <v>Read or watch 1 hour of Math content</v>
      </c>
      <c r="AJ39" s="227"/>
      <c r="AK39" s="227" t="str">
        <f>IF(NOVA!R152&lt;&gt;"", NOVA!R152, "")</f>
        <v/>
      </c>
    </row>
    <row r="40" spans="1:37" ht="13.2" customHeight="1">
      <c r="A40" s="26"/>
      <c r="B40" s="26"/>
      <c r="D40" s="375"/>
      <c r="E40" s="31">
        <f>Achievements!$B46</f>
        <v>7</v>
      </c>
      <c r="F40" s="179" t="str">
        <f>Achievements!$C46</f>
        <v>Draw a map of your area</v>
      </c>
      <c r="G40" s="31" t="str">
        <f>IF(Achievements!R46&lt;&gt;"","A","")</f>
        <v/>
      </c>
      <c r="I40" s="378"/>
      <c r="J40" s="178" t="str">
        <f>Electives!B48</f>
        <v>4c</v>
      </c>
      <c r="K40" s="36" t="str">
        <f>Electives!C48</f>
        <v>Practice using a block cipher</v>
      </c>
      <c r="L40" s="31" t="str">
        <f>IF(Electives!R48&lt;&gt;"","E","")</f>
        <v/>
      </c>
      <c r="N40" s="367"/>
      <c r="O40" s="178">
        <f>Electives!B116</f>
        <v>2</v>
      </c>
      <c r="P40" s="36" t="str">
        <f>Electives!C116</f>
        <v>Sail two different boats</v>
      </c>
      <c r="Q40" s="31" t="str">
        <f>IF(Electives!R116&lt;&gt;"","E","")</f>
        <v/>
      </c>
      <c r="R40" s="230"/>
      <c r="S40" s="160">
        <f>'Shooting Sports'!B7</f>
        <v>2</v>
      </c>
      <c r="T40" s="160" t="str">
        <f>'Shooting Sports'!C7</f>
        <v>Load, fire, secure gun and safety mech.</v>
      </c>
      <c r="U40" s="160"/>
      <c r="V40" s="160" t="str">
        <f>IF('Shooting Sports'!R7&lt;&gt;"", 'Shooting Sports'!R7, "")</f>
        <v/>
      </c>
      <c r="W40" s="230"/>
      <c r="X40" s="227" t="str">
        <f>NOVA!B29</f>
        <v>3b1</v>
      </c>
      <c r="Y40" s="227" t="str">
        <f>NOVA!C29</f>
        <v>Collect 3 to 5 common minerals</v>
      </c>
      <c r="Z40" s="227"/>
      <c r="AA40" s="227" t="str">
        <f>IF(NOVA!R29&lt;&gt;"", NOVA!R29, "")</f>
        <v/>
      </c>
      <c r="AB40" s="230"/>
      <c r="AC40" s="227" t="str">
        <f>NOVA!B88</f>
        <v>1b</v>
      </c>
      <c r="AD40" s="227" t="str">
        <f>NOVA!C88</f>
        <v>List at least two questions or ideas</v>
      </c>
      <c r="AE40" s="227"/>
      <c r="AF40" s="227" t="str">
        <f>IF(NOVA!R88&lt;&gt;"", NOVA!R88, "")</f>
        <v/>
      </c>
      <c r="AG40" s="230"/>
      <c r="AH40" s="227" t="str">
        <f>NOVA!B153</f>
        <v>1b</v>
      </c>
      <c r="AI40" s="227" t="str">
        <f>NOVA!C153</f>
        <v>List at least two questions or ideas</v>
      </c>
      <c r="AJ40" s="227"/>
      <c r="AK40" s="227" t="str">
        <f>IF(NOVA!R153&lt;&gt;"", NOVA!R153,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IF(Electives!R117&lt;&gt;"","E","")</f>
        <v/>
      </c>
      <c r="R41" s="224"/>
      <c r="S41" s="160">
        <f>'Shooting Sports'!B8</f>
        <v>3</v>
      </c>
      <c r="T41" s="160" t="str">
        <f>'Shooting Sports'!C8</f>
        <v>Demonstrate good shooting techniques</v>
      </c>
      <c r="U41" s="160"/>
      <c r="V41" s="160" t="str">
        <f>IF('Shooting Sports'!R8&lt;&gt;"", 'Shooting Sports'!R8, "")</f>
        <v/>
      </c>
      <c r="W41" s="224"/>
      <c r="X41" s="227" t="str">
        <f>NOVA!B30</f>
        <v>3b2</v>
      </c>
      <c r="Y41" s="227" t="str">
        <f>NOVA!C30</f>
        <v>Types of rock these minerals found in</v>
      </c>
      <c r="Z41" s="227"/>
      <c r="AA41" s="227" t="str">
        <f>IF(NOVA!R30&lt;&gt;"", NOVA!R30, "")</f>
        <v/>
      </c>
      <c r="AB41" s="224"/>
      <c r="AC41" s="227" t="str">
        <f>NOVA!B89</f>
        <v>1c</v>
      </c>
      <c r="AD41" s="227" t="str">
        <f>NOVA!C89</f>
        <v>Discuss two with your counselor</v>
      </c>
      <c r="AE41" s="227"/>
      <c r="AF41" s="227" t="str">
        <f>IF(NOVA!R89&lt;&gt;"", NOVA!R89, "")</f>
        <v/>
      </c>
      <c r="AG41" s="224"/>
      <c r="AH41" s="227" t="str">
        <f>NOVA!B154</f>
        <v>1c</v>
      </c>
      <c r="AI41" s="227" t="str">
        <f>NOVA!C154</f>
        <v>Discuss two with your counselor</v>
      </c>
      <c r="AJ41" s="227"/>
      <c r="AK41" s="227" t="str">
        <f>IF(NOVA!R154&lt;&gt;"", NOVA!R154, "")</f>
        <v/>
      </c>
    </row>
    <row r="42" spans="1:37" ht="12.75" customHeight="1">
      <c r="D42" s="373" t="str">
        <f>Achievements!E48</f>
        <v>(do all)</v>
      </c>
      <c r="E42" s="35">
        <f>Achievements!$B49</f>
        <v>1</v>
      </c>
      <c r="F42" s="179" t="str">
        <f>Achievements!$C49</f>
        <v>Play catch</v>
      </c>
      <c r="G42" s="31" t="str">
        <f>IF(Achievements!R49&lt;&gt;"","A","")</f>
        <v/>
      </c>
      <c r="I42" s="366" t="str">
        <f>Electives!E50</f>
        <v>(do 1, 2, one of 3, one of 4)</v>
      </c>
      <c r="J42" s="178">
        <f>Electives!B51</f>
        <v>1</v>
      </c>
      <c r="K42" s="36" t="str">
        <f>Electives!C51</f>
        <v>Collect 10 items</v>
      </c>
      <c r="L42" s="31" t="str">
        <f>IF(Electives!R51&lt;&gt;"","E","")</f>
        <v/>
      </c>
      <c r="O42" s="174" t="str">
        <f>Electives!B119</f>
        <v>Paws of Skill</v>
      </c>
      <c r="P42" s="29"/>
      <c r="R42" s="104"/>
      <c r="S42" s="160">
        <f>'Shooting Sports'!B9</f>
        <v>4</v>
      </c>
      <c r="T42" s="160" t="str">
        <f>'Shooting Sports'!C9</f>
        <v>Show how to put away and store gun</v>
      </c>
      <c r="U42" s="160"/>
      <c r="V42" s="160" t="str">
        <f>IF('Shooting Sports'!R9&lt;&gt;"", 'Shooting Sports'!R9, "")</f>
        <v/>
      </c>
      <c r="W42" s="104"/>
      <c r="X42" s="227" t="str">
        <f>NOVA!B31</f>
        <v>3b3</v>
      </c>
      <c r="Y42" s="227" t="str">
        <f>NOVA!C31</f>
        <v>Explain difference of rock types</v>
      </c>
      <c r="Z42" s="227"/>
      <c r="AA42" s="227" t="str">
        <f>IF(NOVA!R31&lt;&gt;"", NOVA!R31, "")</f>
        <v/>
      </c>
      <c r="AB42" s="104"/>
      <c r="AC42" s="227">
        <f>NOVA!B90</f>
        <v>2</v>
      </c>
      <c r="AD42" s="227" t="str">
        <f>NOVA!C90</f>
        <v>Complete an elective listed in comment</v>
      </c>
      <c r="AE42" s="227"/>
      <c r="AF42" s="227" t="str">
        <f>IF(NOVA!R90&lt;&gt;"", NOVA!R90, "")</f>
        <v/>
      </c>
      <c r="AG42" s="104"/>
      <c r="AH42" s="227">
        <f>NOVA!B155</f>
        <v>2</v>
      </c>
      <c r="AI42" s="227" t="str">
        <f>NOVA!C155</f>
        <v>Complete the Code of the Wolf adventure</v>
      </c>
      <c r="AJ42" s="227"/>
      <c r="AK42" s="227" t="str">
        <f>IF(NOVA!R155&lt;&gt;"", NOVA!R155, "")</f>
        <v/>
      </c>
    </row>
    <row r="43" spans="1:37" ht="12.75" customHeight="1">
      <c r="D43" s="374"/>
      <c r="E43" s="35">
        <f>Achievements!$B50</f>
        <v>2</v>
      </c>
      <c r="F43" s="179" t="str">
        <f>Achievements!$C50</f>
        <v>Practice your balance</v>
      </c>
      <c r="G43" s="31" t="str">
        <f>IF(Achievements!R50&lt;&gt;"","A","")</f>
        <v/>
      </c>
      <c r="I43" s="371"/>
      <c r="J43" s="178">
        <f>Electives!B52</f>
        <v>2</v>
      </c>
      <c r="K43" s="36" t="str">
        <f>Electives!C52</f>
        <v>Share your collection</v>
      </c>
      <c r="L43" s="31" t="str">
        <f>IF(Electives!R52&lt;&gt;"","E","")</f>
        <v/>
      </c>
      <c r="N43" s="366" t="str">
        <f>Electives!E119</f>
        <v>(do 1-4)</v>
      </c>
      <c r="O43" s="178">
        <f>Electives!B120</f>
        <v>1</v>
      </c>
      <c r="P43" s="36" t="str">
        <f>Electives!C120</f>
        <v>Learn about being physically fit</v>
      </c>
      <c r="Q43" s="31" t="str">
        <f>IF(Electives!R120&lt;&gt;"","E","")</f>
        <v/>
      </c>
      <c r="R43" s="228"/>
      <c r="S43" s="3"/>
      <c r="T43" s="239" t="str">
        <f>'Shooting Sports'!C11</f>
        <v>BB Gun: Level 2</v>
      </c>
      <c r="U43" s="3"/>
      <c r="V43" s="3"/>
      <c r="W43" s="228"/>
      <c r="X43" s="227" t="str">
        <f>NOVA!B32</f>
        <v>3b4</v>
      </c>
      <c r="Y43" s="227" t="str">
        <f>NOVA!C32</f>
        <v>Share collection and what you learned</v>
      </c>
      <c r="Z43" s="227"/>
      <c r="AA43" s="227" t="str">
        <f>IF(NOVA!R32&lt;&gt;"", NOVA!R32, "")</f>
        <v/>
      </c>
      <c r="AB43" s="228"/>
      <c r="AC43" s="227">
        <f>NOVA!B91</f>
        <v>3</v>
      </c>
      <c r="AD43" s="227" t="str">
        <f>NOVA!C91</f>
        <v>Do TWO from A-F</v>
      </c>
      <c r="AE43" s="227"/>
      <c r="AF43" s="227" t="str">
        <f>IF(NOVA!R91&lt;&gt;"", NOVA!R91, "")</f>
        <v/>
      </c>
      <c r="AG43" s="228"/>
      <c r="AH43" s="227">
        <f>NOVA!B156</f>
        <v>3</v>
      </c>
      <c r="AI43" s="227" t="str">
        <f>NOVA!C156</f>
        <v>Do TWO of A, B or C</v>
      </c>
      <c r="AJ43" s="227"/>
      <c r="AK43" s="227" t="str">
        <f>IF(NOVA!R156&lt;&gt;"", NOVA!R156, "")</f>
        <v/>
      </c>
    </row>
    <row r="44" spans="1:37" ht="13.2" customHeight="1">
      <c r="D44" s="374"/>
      <c r="E44" s="35">
        <f>Achievements!$B51</f>
        <v>3</v>
      </c>
      <c r="F44" s="179" t="str">
        <f>Achievements!$C51</f>
        <v>Practice your flexibility</v>
      </c>
      <c r="G44" s="31" t="str">
        <f>IF(Achievements!R51&lt;&gt;"","A","")</f>
        <v/>
      </c>
      <c r="I44" s="371"/>
      <c r="J44" s="178" t="str">
        <f>Electives!B53</f>
        <v>3a</v>
      </c>
      <c r="K44" s="36" t="str">
        <f>Electives!C53</f>
        <v>Visit a museum displaying collections</v>
      </c>
      <c r="L44" s="31" t="str">
        <f>IF(Electives!R53&lt;&gt;"","E","")</f>
        <v/>
      </c>
      <c r="N44" s="367"/>
      <c r="O44" s="178">
        <f>Electives!B121</f>
        <v>2</v>
      </c>
      <c r="P44" s="36" t="str">
        <f>Electives!C121</f>
        <v>Talk about properly warming up</v>
      </c>
      <c r="Q44" s="31" t="str">
        <f>IF(Electives!R121&lt;&gt;"","E","")</f>
        <v/>
      </c>
      <c r="R44" s="228"/>
      <c r="S44" s="160">
        <f>'Shooting Sports'!B12</f>
        <v>1</v>
      </c>
      <c r="T44" s="160" t="str">
        <f>'Shooting Sports'!C12</f>
        <v>Earn the Level 1 Emblem for BB Gun</v>
      </c>
      <c r="U44" s="160"/>
      <c r="V44" s="160" t="str">
        <f>IF('Shooting Sports'!R12&lt;&gt;"", 'Shooting Sports'!R12, "")</f>
        <v/>
      </c>
      <c r="W44" s="228"/>
      <c r="X44" s="227" t="str">
        <f>NOVA!B33</f>
        <v>3c1</v>
      </c>
      <c r="Y44" s="227" t="str">
        <f>NOVA!C33</f>
        <v>Use 4 ways to monitor / predict weather</v>
      </c>
      <c r="Z44" s="227"/>
      <c r="AA44" s="227" t="str">
        <f>IF(NOVA!R33&lt;&gt;"", NOVA!R33, "")</f>
        <v/>
      </c>
      <c r="AB44" s="228"/>
      <c r="AC44" s="227" t="str">
        <f>NOVA!B92</f>
        <v>3a1</v>
      </c>
      <c r="AD44" s="227" t="str">
        <f>NOVA!C92</f>
        <v>Watch the stars</v>
      </c>
      <c r="AE44" s="227"/>
      <c r="AF44" s="227" t="str">
        <f>IF(NOVA!R92&lt;&gt;"", NOVA!R92, "")</f>
        <v/>
      </c>
      <c r="AG44" s="228"/>
      <c r="AH44" s="227" t="str">
        <f>NOVA!B157</f>
        <v>3a</v>
      </c>
      <c r="AI44" s="227" t="str">
        <f>NOVA!C157</f>
        <v>Choose 2 and calculate your weight there</v>
      </c>
      <c r="AJ44" s="227"/>
      <c r="AK44" s="227" t="str">
        <f>IF(NOVA!R157&lt;&gt;"", NOVA!R157, "")</f>
        <v/>
      </c>
    </row>
    <row r="45" spans="1:37">
      <c r="D45" s="374"/>
      <c r="E45" s="35">
        <f>Achievements!$B52</f>
        <v>4</v>
      </c>
      <c r="F45" s="179" t="str">
        <f>Achievements!$C52</f>
        <v>Play a sport with your den or family</v>
      </c>
      <c r="G45" s="31" t="str">
        <f>IF(Achievements!R52&lt;&gt;"","A","")</f>
        <v/>
      </c>
      <c r="I45" s="371"/>
      <c r="J45" s="178" t="str">
        <f>Electives!B54</f>
        <v>3b</v>
      </c>
      <c r="K45" s="36" t="str">
        <f>Electives!C54</f>
        <v>Watch a show about collecing</v>
      </c>
      <c r="L45" s="31" t="str">
        <f>IF(Electives!R54&lt;&gt;"","E","")</f>
        <v/>
      </c>
      <c r="N45" s="367"/>
      <c r="O45" s="178">
        <f>Electives!B122</f>
        <v>3</v>
      </c>
      <c r="P45" s="36" t="str">
        <f>Electives!C122</f>
        <v>Practice two physical fitness skills</v>
      </c>
      <c r="Q45" s="31" t="str">
        <f>IF(Electives!R122&lt;&gt;"","E","")</f>
        <v/>
      </c>
      <c r="R45" s="228"/>
      <c r="S45" s="160" t="str">
        <f>'Shooting Sports'!B13</f>
        <v>S1</v>
      </c>
      <c r="T45" s="160" t="str">
        <f>'Shooting Sports'!C13</f>
        <v>Demonstrate one shooting position</v>
      </c>
      <c r="U45" s="160"/>
      <c r="V45" s="160" t="str">
        <f>IF('Shooting Sports'!R13&lt;&gt;"", 'Shooting Sports'!R13, "")</f>
        <v/>
      </c>
      <c r="W45" s="228"/>
      <c r="X45" s="227" t="str">
        <f>NOVA!B34</f>
        <v>3c2</v>
      </c>
      <c r="Y45" s="227" t="str">
        <f>NOVA!C34</f>
        <v>Analyze predictions for a week</v>
      </c>
      <c r="Z45" s="227"/>
      <c r="AA45" s="227" t="str">
        <f>IF(NOVA!R34&lt;&gt;"", NOVA!R34, "")</f>
        <v/>
      </c>
      <c r="AB45" s="228"/>
      <c r="AC45" s="227" t="str">
        <f>NOVA!B93</f>
        <v>3a2</v>
      </c>
      <c r="AD45" s="227" t="str">
        <f>NOVA!C93</f>
        <v>Find and draw 5 constellations</v>
      </c>
      <c r="AE45" s="227"/>
      <c r="AF45" s="227" t="str">
        <f>IF(NOVA!R93&lt;&gt;"", NOVA!R93, "")</f>
        <v/>
      </c>
      <c r="AG45" s="228"/>
      <c r="AH45" s="227" t="str">
        <f>NOVA!B158</f>
        <v>3a1</v>
      </c>
      <c r="AI45" s="227" t="str">
        <f>NOVA!C158</f>
        <v>On the sun or moon</v>
      </c>
      <c r="AJ45" s="227"/>
      <c r="AK45" s="227" t="str">
        <f>IF(NOVA!R158&lt;&gt;"", NOVA!R158, "")</f>
        <v/>
      </c>
    </row>
    <row r="46" spans="1:37">
      <c r="D46" s="374"/>
      <c r="E46" s="35">
        <f>Achievements!$B53</f>
        <v>5</v>
      </c>
      <c r="F46" s="179" t="str">
        <f>Achievements!$C53</f>
        <v>Do two animal walks</v>
      </c>
      <c r="G46" s="31" t="str">
        <f>IF(Achievements!R53&lt;&gt;"","A","")</f>
        <v/>
      </c>
      <c r="I46" s="371"/>
      <c r="J46" s="178" t="str">
        <f>Electives!B55</f>
        <v>4a</v>
      </c>
      <c r="K46" s="36" t="str">
        <f>Electives!C55</f>
        <v>Collect 10 autographs</v>
      </c>
      <c r="L46" s="31" t="str">
        <f>IF(Electives!R55&lt;&gt;"","E","")</f>
        <v/>
      </c>
      <c r="N46" s="367"/>
      <c r="O46" s="178">
        <f>Electives!B123</f>
        <v>4</v>
      </c>
      <c r="P46" s="36" t="str">
        <f>Electives!C123</f>
        <v>Play a team sport for 30 min</v>
      </c>
      <c r="Q46" s="31" t="str">
        <f>IF(Electives!R123&lt;&gt;"","E","")</f>
        <v/>
      </c>
      <c r="R46" s="228"/>
      <c r="S46" s="160" t="str">
        <f>'Shooting Sports'!B14</f>
        <v>S2</v>
      </c>
      <c r="T46" s="160" t="str">
        <f>'Shooting Sports'!C14</f>
        <v>Fire 5 BBs in 3 volleys at the Cub target</v>
      </c>
      <c r="U46" s="160"/>
      <c r="V46" s="160" t="str">
        <f>IF('Shooting Sports'!R14&lt;&gt;"", 'Shooting Sports'!R14, "")</f>
        <v/>
      </c>
      <c r="W46" s="228"/>
      <c r="X46" s="227" t="str">
        <f>NOVA!B35</f>
        <v>3c3</v>
      </c>
      <c r="Y46" s="227" t="str">
        <f>NOVA!C35</f>
        <v>Discuss work with counselor</v>
      </c>
      <c r="Z46" s="227"/>
      <c r="AA46" s="227" t="str">
        <f>IF(NOVA!R35&lt;&gt;"", NOVA!R35, "")</f>
        <v/>
      </c>
      <c r="AB46" s="228"/>
      <c r="AC46" s="227" t="str">
        <f>NOVA!B94</f>
        <v>3a3</v>
      </c>
      <c r="AD46" s="227" t="str">
        <f>NOVA!C94</f>
        <v>Discuss with counselor</v>
      </c>
      <c r="AE46" s="227"/>
      <c r="AF46" s="227" t="str">
        <f>IF(NOVA!R94&lt;&gt;"", NOVA!R94, "")</f>
        <v/>
      </c>
      <c r="AG46" s="228"/>
      <c r="AH46" s="227" t="str">
        <f>NOVA!B159</f>
        <v>3a2</v>
      </c>
      <c r="AI46" s="227" t="str">
        <f>NOVA!C159</f>
        <v>On Jupiter or Pluto</v>
      </c>
      <c r="AJ46" s="227"/>
      <c r="AK46" s="227" t="str">
        <f>IF(NOVA!R159&lt;&gt;"", NOVA!R159, "")</f>
        <v/>
      </c>
    </row>
    <row r="47" spans="1:37" ht="13.2" customHeight="1">
      <c r="D47" s="375"/>
      <c r="E47" s="31">
        <f>Achievements!$B54</f>
        <v>6</v>
      </c>
      <c r="F47" s="179" t="str">
        <f>Achievements!$C54</f>
        <v>Demonstrate healthy eating</v>
      </c>
      <c r="G47" s="31" t="str">
        <f>IF(Achievements!R54&lt;&gt;"","A","")</f>
        <v/>
      </c>
      <c r="I47" s="372"/>
      <c r="J47" s="178" t="str">
        <f>Electives!B56</f>
        <v>4b</v>
      </c>
      <c r="K47" s="36" t="str">
        <f>Electives!C56</f>
        <v>Write a famous person for an autograph</v>
      </c>
      <c r="L47" s="31" t="str">
        <f>IF(Electives!R56&lt;&gt;"","E","")</f>
        <v/>
      </c>
      <c r="N47" s="367"/>
      <c r="O47" s="178">
        <f>Electives!B124</f>
        <v>5</v>
      </c>
      <c r="P47" s="36" t="str">
        <f>Electives!C124</f>
        <v>Talk about sportsmanship</v>
      </c>
      <c r="Q47" s="31" t="str">
        <f>IF(Electives!R124&lt;&gt;"","E","")</f>
        <v/>
      </c>
      <c r="R47" s="228"/>
      <c r="S47" s="160" t="str">
        <f>'Shooting Sports'!B15</f>
        <v>S3</v>
      </c>
      <c r="T47" s="160" t="str">
        <f>'Shooting Sports'!C15</f>
        <v>Demonstrate/Explain range commands</v>
      </c>
      <c r="U47" s="160"/>
      <c r="V47" s="160" t="str">
        <f>IF('Shooting Sports'!R15&lt;&gt;"", 'Shooting Sports'!R15, "")</f>
        <v/>
      </c>
      <c r="W47" s="228"/>
      <c r="X47" s="227" t="str">
        <f>NOVA!B36</f>
        <v>3d</v>
      </c>
      <c r="Y47" s="227" t="str">
        <f>NOVA!C36</f>
        <v>Choose 2 habitats and complete activity</v>
      </c>
      <c r="Z47" s="227"/>
      <c r="AA47" s="227" t="str">
        <f>IF(NOVA!R36&lt;&gt;"", NOVA!R36, "")</f>
        <v/>
      </c>
      <c r="AB47" s="228"/>
      <c r="AC47" s="227" t="str">
        <f>NOVA!B95</f>
        <v>3b1</v>
      </c>
      <c r="AD47" s="227" t="str">
        <f>NOVA!C95</f>
        <v>Explain revolution, orbit and rotation</v>
      </c>
      <c r="AE47" s="227"/>
      <c r="AF47" s="227" t="str">
        <f>IF(NOVA!R95&lt;&gt;"", NOVA!R95, "")</f>
        <v/>
      </c>
      <c r="AG47" s="228"/>
      <c r="AH47" s="227" t="str">
        <f>NOVA!B160</f>
        <v>3a3</v>
      </c>
      <c r="AI47" s="227" t="str">
        <f>NOVA!C160</f>
        <v>On a planet of your choice</v>
      </c>
      <c r="AJ47" s="227"/>
      <c r="AK47" s="227" t="str">
        <f>IF(NOVA!R160&lt;&gt;"", NOVA!R160, "")</f>
        <v/>
      </c>
    </row>
    <row r="48" spans="1:37" ht="12.75" customHeight="1">
      <c r="I48" s="131"/>
      <c r="J48" s="174" t="str">
        <f>Electives!B58</f>
        <v>Cubs Who Care</v>
      </c>
      <c r="K48" s="29"/>
      <c r="N48" s="367"/>
      <c r="O48" s="178">
        <f>Electives!B125</f>
        <v>6</v>
      </c>
      <c r="P48" s="36" t="str">
        <f>Electives!C125</f>
        <v>Visit a sporting event</v>
      </c>
      <c r="Q48" s="31" t="str">
        <f>IF(Electives!R125&lt;&gt;"","E","")</f>
        <v/>
      </c>
      <c r="R48" s="228"/>
      <c r="S48" s="160" t="str">
        <f>'Shooting Sports'!B16</f>
        <v>S4</v>
      </c>
      <c r="T48" s="160" t="str">
        <f>'Shooting Sports'!C16</f>
        <v>5 facts about BB gun history</v>
      </c>
      <c r="U48" s="160"/>
      <c r="V48" s="160" t="str">
        <f>IF('Shooting Sports'!R16&lt;&gt;"", 'Shooting Sports'!R16, "")</f>
        <v/>
      </c>
      <c r="W48" s="228"/>
      <c r="X48" s="227" t="str">
        <f>NOVA!B37</f>
        <v>3d1</v>
      </c>
      <c r="Y48" s="227" t="str">
        <f>NOVA!C37</f>
        <v>Prairie</v>
      </c>
      <c r="Z48" s="227"/>
      <c r="AA48" s="227" t="str">
        <f>IF(NOVA!R37&lt;&gt;"", NOVA!R37, "")</f>
        <v/>
      </c>
      <c r="AB48" s="228"/>
      <c r="AC48" s="227" t="str">
        <f>NOVA!B96</f>
        <v>3b2</v>
      </c>
      <c r="AD48" s="227" t="str">
        <f>NOVA!C96</f>
        <v>Compare 3 planets to the Earth</v>
      </c>
      <c r="AE48" s="227"/>
      <c r="AF48" s="227" t="str">
        <f>IF(NOVA!R96&lt;&gt;"", NOVA!R96, "")</f>
        <v/>
      </c>
      <c r="AG48" s="228"/>
      <c r="AH48" s="227" t="str">
        <f>NOVA!B161</f>
        <v>3b</v>
      </c>
      <c r="AI48" s="227" t="str">
        <f>NOVA!C161</f>
        <v>Choose one and calculate its height</v>
      </c>
      <c r="AJ48" s="227"/>
      <c r="AK48" s="227" t="str">
        <f>IF(NOVA!R161&lt;&gt;"", NOVA!R161, "")</f>
        <v/>
      </c>
    </row>
    <row r="49" spans="5:37" ht="12.75" customHeight="1">
      <c r="E49" s="30"/>
      <c r="F49" s="45"/>
      <c r="G49" s="3"/>
      <c r="I49" s="378" t="str">
        <f>Electives!E58</f>
        <v>(do four)</v>
      </c>
      <c r="J49" s="219">
        <f>Electives!B59</f>
        <v>1</v>
      </c>
      <c r="K49" s="36" t="str">
        <f>Electives!C59</f>
        <v>Try using a wheelchair or crutches</v>
      </c>
      <c r="L49" s="31" t="str">
        <f>IF(Electives!R59&lt;&gt;"","E","")</f>
        <v/>
      </c>
      <c r="N49" s="368"/>
      <c r="O49" s="178">
        <f>Electives!B126</f>
        <v>7</v>
      </c>
      <c r="P49" s="36" t="str">
        <f>Electives!C126</f>
        <v>Make an obstacle course</v>
      </c>
      <c r="Q49" s="31" t="str">
        <f>IF(Electives!R126&lt;&gt;"","E","")</f>
        <v/>
      </c>
      <c r="R49" s="228"/>
      <c r="S49" s="3"/>
      <c r="T49" s="239" t="str">
        <f>'Shooting Sports'!C18</f>
        <v>Archery: Level 1</v>
      </c>
      <c r="U49" s="3"/>
      <c r="V49" s="3"/>
      <c r="W49" s="228"/>
      <c r="X49" s="227" t="str">
        <f>NOVA!B38</f>
        <v>3d2</v>
      </c>
      <c r="Y49" s="227" t="str">
        <f>NOVA!C38</f>
        <v>Temperate forest</v>
      </c>
      <c r="Z49" s="227"/>
      <c r="AA49" s="227" t="str">
        <f>IF(NOVA!R38&lt;&gt;"", NOVA!R38, "")</f>
        <v/>
      </c>
      <c r="AB49" s="228"/>
      <c r="AC49" s="227" t="str">
        <f>NOVA!B97</f>
        <v>3b3</v>
      </c>
      <c r="AD49" s="227" t="str">
        <f>NOVA!C97</f>
        <v>Discuss with counselor</v>
      </c>
      <c r="AE49" s="227"/>
      <c r="AF49" s="227" t="str">
        <f>IF(NOVA!R97&lt;&gt;"", NOVA!R97, "")</f>
        <v/>
      </c>
      <c r="AG49" s="228"/>
      <c r="AH49" s="227" t="str">
        <f>NOVA!B162</f>
        <v>3b1</v>
      </c>
      <c r="AI49" s="227" t="str">
        <f>NOVA!C162</f>
        <v>A tree</v>
      </c>
      <c r="AJ49" s="227"/>
      <c r="AK49" s="227" t="str">
        <f>IF(NOVA!R162&lt;&gt;"", NOVA!R162, "")</f>
        <v/>
      </c>
    </row>
    <row r="50" spans="5:37">
      <c r="E50" s="30"/>
      <c r="F50" s="3"/>
      <c r="G50" s="3"/>
      <c r="I50" s="378"/>
      <c r="J50" s="219">
        <f>Electives!B60</f>
        <v>2</v>
      </c>
      <c r="K50" s="36" t="str">
        <f>Electives!C60</f>
        <v>Learn about handicapped sports</v>
      </c>
      <c r="L50" s="31" t="str">
        <f>IF(Electives!R60&lt;&gt;"","E","")</f>
        <v/>
      </c>
      <c r="O50" s="174" t="str">
        <f>Electives!B128</f>
        <v>Spirit of the Water</v>
      </c>
      <c r="P50" s="29"/>
      <c r="R50" s="224"/>
      <c r="S50" s="160">
        <f>'Shooting Sports'!B19</f>
        <v>1</v>
      </c>
      <c r="T50" s="160" t="str">
        <f>'Shooting Sports'!C19</f>
        <v>Follow archery range rules and whistles</v>
      </c>
      <c r="U50" s="160"/>
      <c r="V50" s="160" t="str">
        <f>IF('Shooting Sports'!R19&lt;&gt;"", 'Shooting Sports'!R19, "")</f>
        <v/>
      </c>
      <c r="W50" s="224"/>
      <c r="X50" s="227" t="str">
        <f>NOVA!B39</f>
        <v>3d3</v>
      </c>
      <c r="Y50" s="227" t="str">
        <f>NOVA!C39</f>
        <v>Aquatic ecosystem</v>
      </c>
      <c r="Z50" s="227"/>
      <c r="AA50" s="227" t="str">
        <f>IF(NOVA!R39&lt;&gt;"", NOVA!R39, "")</f>
        <v/>
      </c>
      <c r="AB50" s="224"/>
      <c r="AC50" s="227" t="str">
        <f>NOVA!B98</f>
        <v>3c1</v>
      </c>
      <c r="AD50" s="227" t="str">
        <f>NOVA!C98</f>
        <v>Design a rover and tell what it collects</v>
      </c>
      <c r="AE50" s="227"/>
      <c r="AF50" s="227" t="str">
        <f>IF(NOVA!R98&lt;&gt;"", NOVA!R98, "")</f>
        <v/>
      </c>
      <c r="AG50" s="224"/>
      <c r="AH50" s="227" t="str">
        <f>NOVA!B163</f>
        <v>3b2</v>
      </c>
      <c r="AI50" s="227" t="str">
        <f>NOVA!C163</f>
        <v>Your house</v>
      </c>
      <c r="AJ50" s="227"/>
      <c r="AK50" s="227" t="str">
        <f>IF(NOVA!R163&lt;&gt;"", NOVA!R163, "")</f>
        <v/>
      </c>
    </row>
    <row r="51" spans="5:37" ht="13.2" customHeight="1">
      <c r="E51" s="30"/>
      <c r="F51" s="3"/>
      <c r="G51" s="3"/>
      <c r="I51" s="378"/>
      <c r="J51" s="219">
        <f>Electives!B61</f>
        <v>3</v>
      </c>
      <c r="K51" s="36" t="str">
        <f>Electives!C61</f>
        <v>Learn about "invisible" disabilities</v>
      </c>
      <c r="L51" s="31" t="str">
        <f>IF(Electives!R61&lt;&gt;"","E","")</f>
        <v/>
      </c>
      <c r="N51" s="378" t="str">
        <f>Electives!E128</f>
        <v>(do all)</v>
      </c>
      <c r="O51" s="178">
        <f>Electives!B129</f>
        <v>1</v>
      </c>
      <c r="P51" s="36" t="str">
        <f>Electives!C129</f>
        <v>Demonstrate how water can be polluted</v>
      </c>
      <c r="Q51" s="31" t="str">
        <f>IF(Electives!R129&lt;&gt;"","E","")</f>
        <v/>
      </c>
      <c r="R51" s="104"/>
      <c r="S51" s="160">
        <f>'Shooting Sports'!B20</f>
        <v>2</v>
      </c>
      <c r="T51" s="160" t="str">
        <f>'Shooting Sports'!C20</f>
        <v>Identify recurve and compound bow</v>
      </c>
      <c r="U51" s="160"/>
      <c r="V51" s="160" t="str">
        <f>IF('Shooting Sports'!R20&lt;&gt;"", 'Shooting Sports'!R20, "")</f>
        <v/>
      </c>
      <c r="W51" s="104"/>
      <c r="X51" s="227" t="str">
        <f>NOVA!B40</f>
        <v>3d4</v>
      </c>
      <c r="Y51" s="227" t="str">
        <f>NOVA!C40</f>
        <v>Temperate / Subtropical rain forest</v>
      </c>
      <c r="Z51" s="227"/>
      <c r="AA51" s="227" t="str">
        <f>IF(NOVA!R40&lt;&gt;"", NOVA!R40, "")</f>
        <v/>
      </c>
      <c r="AB51" s="104"/>
      <c r="AC51" s="227" t="str">
        <f>NOVA!B99</f>
        <v>3c2</v>
      </c>
      <c r="AD51" s="227" t="str">
        <f>NOVA!C99</f>
        <v>How would rover work</v>
      </c>
      <c r="AE51" s="227"/>
      <c r="AF51" s="227" t="str">
        <f>IF(NOVA!R99&lt;&gt;"", NOVA!R99, "")</f>
        <v/>
      </c>
      <c r="AG51" s="104"/>
      <c r="AH51" s="227" t="str">
        <f>NOVA!B164</f>
        <v>3b3</v>
      </c>
      <c r="AI51" s="227" t="str">
        <f>NOVA!C164</f>
        <v>A building of your choice</v>
      </c>
      <c r="AJ51" s="227"/>
      <c r="AK51" s="227" t="str">
        <f>IF(NOVA!R164&lt;&gt;"", NOVA!R164, "")</f>
        <v/>
      </c>
    </row>
    <row r="52" spans="5:37">
      <c r="E52" s="30"/>
      <c r="F52" s="3"/>
      <c r="G52" s="3"/>
      <c r="I52" s="378"/>
      <c r="J52" s="219">
        <f>Electives!B62</f>
        <v>4</v>
      </c>
      <c r="K52" s="36" t="str">
        <f>Electives!C62</f>
        <v>Do 3 of the following wearing gloves</v>
      </c>
      <c r="L52" s="31" t="str">
        <f>IF(Electives!R62&lt;&gt;"","E","")</f>
        <v/>
      </c>
      <c r="N52" s="378"/>
      <c r="O52" s="178">
        <f>Electives!B130</f>
        <v>2</v>
      </c>
      <c r="P52" s="36" t="str">
        <f>Electives!C130</f>
        <v>Help conserve water</v>
      </c>
      <c r="Q52" s="31" t="str">
        <f>IF(Electives!R130&lt;&gt;"","E","")</f>
        <v/>
      </c>
      <c r="R52" s="232"/>
      <c r="S52" s="160">
        <f>'Shooting Sports'!B21</f>
        <v>3</v>
      </c>
      <c r="T52" s="160" t="str">
        <f>'Shooting Sports'!C21</f>
        <v>Demonstrate arm/finger guards &amp; quiver</v>
      </c>
      <c r="U52" s="160"/>
      <c r="V52" s="160" t="str">
        <f>IF('Shooting Sports'!R21&lt;&gt;"", 'Shooting Sports'!R21, "")</f>
        <v/>
      </c>
      <c r="W52" s="232"/>
      <c r="X52" s="227" t="str">
        <f>NOVA!B41</f>
        <v>3d5</v>
      </c>
      <c r="Y52" s="227" t="str">
        <f>NOVA!C41</f>
        <v>Desert</v>
      </c>
      <c r="Z52" s="227"/>
      <c r="AA52" s="227" t="str">
        <f>IF(NOVA!R41&lt;&gt;"", NOVA!R41, "")</f>
        <v/>
      </c>
      <c r="AB52" s="232"/>
      <c r="AC52" s="227" t="str">
        <f>NOVA!B100</f>
        <v>3c3</v>
      </c>
      <c r="AD52" s="227" t="str">
        <f>NOVA!C100</f>
        <v>How would rover transmit data</v>
      </c>
      <c r="AE52" s="227"/>
      <c r="AF52" s="227" t="str">
        <f>IF(NOVA!R100&lt;&gt;"", NOVA!R100, "")</f>
        <v/>
      </c>
      <c r="AG52" s="232"/>
      <c r="AH52" s="227" t="str">
        <f>NOVA!B165</f>
        <v>3c</v>
      </c>
      <c r="AI52" s="227" t="str">
        <f>NOVA!C165</f>
        <v>Calculate the volume of air in your room</v>
      </c>
      <c r="AJ52" s="227"/>
      <c r="AK52" s="227" t="str">
        <f>IF(NOVA!R165&lt;&gt;"", NOVA!R165, "")</f>
        <v/>
      </c>
    </row>
    <row r="53" spans="5:37" ht="13.2" customHeight="1">
      <c r="E53" s="30"/>
      <c r="F53" s="3"/>
      <c r="G53" s="3"/>
      <c r="I53" s="378"/>
      <c r="J53" s="219" t="str">
        <f>Electives!B63</f>
        <v>4a</v>
      </c>
      <c r="K53" s="36" t="str">
        <f>Electives!C63</f>
        <v>Tie your shoes</v>
      </c>
      <c r="L53" s="31" t="str">
        <f>IF(Electives!R63&lt;&gt;"","E","")</f>
        <v/>
      </c>
      <c r="N53" s="378"/>
      <c r="O53" s="178">
        <f>Electives!B131</f>
        <v>3</v>
      </c>
      <c r="P53" s="36" t="str">
        <f>Electives!C131</f>
        <v>Explain why swimming is good exercise</v>
      </c>
      <c r="Q53" s="31" t="str">
        <f>IF(Electives!R131&lt;&gt;"","E","")</f>
        <v/>
      </c>
      <c r="R53" s="233"/>
      <c r="S53" s="160">
        <f>'Shooting Sports'!B22</f>
        <v>4</v>
      </c>
      <c r="T53" s="160" t="str">
        <f>'Shooting Sports'!C22</f>
        <v>Properly shoot a bow</v>
      </c>
      <c r="U53" s="160"/>
      <c r="V53" s="160" t="str">
        <f>IF('Shooting Sports'!R22&lt;&gt;"", 'Shooting Sports'!R22, "")</f>
        <v/>
      </c>
      <c r="W53" s="233"/>
      <c r="X53" s="227" t="str">
        <f>NOVA!B42</f>
        <v>3d6</v>
      </c>
      <c r="Y53" s="227" t="str">
        <f>NOVA!C42</f>
        <v>Polar ice</v>
      </c>
      <c r="Z53" s="227"/>
      <c r="AA53" s="227" t="str">
        <f>IF(NOVA!R42&lt;&gt;"", NOVA!R42, "")</f>
        <v/>
      </c>
      <c r="AB53" s="233"/>
      <c r="AC53" s="227" t="str">
        <f>NOVA!B101</f>
        <v>3c4</v>
      </c>
      <c r="AD53" s="227" t="str">
        <f>NOVA!C101</f>
        <v>Why rovers are needed</v>
      </c>
      <c r="AE53" s="227"/>
      <c r="AF53" s="227" t="str">
        <f>IF(NOVA!R101&lt;&gt;"", NOVA!R101, "")</f>
        <v/>
      </c>
      <c r="AG53" s="233"/>
      <c r="AH53" s="227" t="str">
        <f>NOVA!B166</f>
        <v>4a1</v>
      </c>
      <c r="AI53" s="227" t="str">
        <f>NOVA!C166</f>
        <v>Look up and discuss cryptography</v>
      </c>
      <c r="AJ53" s="227"/>
      <c r="AK53" s="227" t="str">
        <f>IF(NOVA!R166&lt;&gt;"", NOVA!R166, "")</f>
        <v/>
      </c>
    </row>
    <row r="54" spans="5:37">
      <c r="I54" s="378"/>
      <c r="J54" s="219" t="str">
        <f>Electives!B64</f>
        <v>4b</v>
      </c>
      <c r="K54" s="36" t="str">
        <f>Electives!C64</f>
        <v>Use a fork to pick up food</v>
      </c>
      <c r="L54" s="31" t="str">
        <f>IF(Electives!R64&lt;&gt;"","E","")</f>
        <v/>
      </c>
      <c r="N54" s="378"/>
      <c r="O54" s="178">
        <f>Electives!B132</f>
        <v>4</v>
      </c>
      <c r="P54" s="36" t="str">
        <f>Electives!C132</f>
        <v>Explain the water safety rules</v>
      </c>
      <c r="Q54" s="31" t="str">
        <f>IF(Electives!R132&lt;&gt;"","E","")</f>
        <v/>
      </c>
      <c r="R54" s="233"/>
      <c r="S54" s="160">
        <f>'Shooting Sports'!B23</f>
        <v>5</v>
      </c>
      <c r="T54" s="160" t="str">
        <f>'Shooting Sports'!C23</f>
        <v>Safely retrieve arrows</v>
      </c>
      <c r="U54" s="160"/>
      <c r="V54" s="160" t="str">
        <f>IF('Shooting Sports'!R23&lt;&gt;"", 'Shooting Sports'!R23, "")</f>
        <v/>
      </c>
      <c r="W54" s="233"/>
      <c r="X54" s="227" t="str">
        <f>NOVA!B43</f>
        <v>3d7</v>
      </c>
      <c r="Y54" s="227" t="str">
        <f>NOVA!C43</f>
        <v>Tide pools</v>
      </c>
      <c r="Z54" s="227"/>
      <c r="AA54" s="227" t="str">
        <f>IF(NOVA!R43&lt;&gt;"", NOVA!R43, "")</f>
        <v/>
      </c>
      <c r="AB54" s="233"/>
      <c r="AC54" s="227" t="str">
        <f>NOVA!B102</f>
        <v>3d1</v>
      </c>
      <c r="AD54" s="227" t="str">
        <f>NOVA!C102</f>
        <v>Design a space colony</v>
      </c>
      <c r="AE54" s="227"/>
      <c r="AF54" s="227" t="str">
        <f>IF(NOVA!R102&lt;&gt;"", NOVA!R102, "")</f>
        <v/>
      </c>
      <c r="AG54" s="233"/>
      <c r="AH54" s="227" t="str">
        <f>NOVA!B167</f>
        <v>4a2</v>
      </c>
      <c r="AI54" s="227" t="str">
        <f>NOVA!C167</f>
        <v>Discuss 3 ways codes are made</v>
      </c>
      <c r="AJ54" s="227"/>
      <c r="AK54" s="227" t="str">
        <f>IF(NOVA!R167&lt;&gt;"", NOVA!R167, "")</f>
        <v/>
      </c>
    </row>
    <row r="55" spans="5:37">
      <c r="I55" s="378"/>
      <c r="J55" s="219" t="str">
        <f>Electives!B65</f>
        <v>4c</v>
      </c>
      <c r="K55" s="36" t="str">
        <f>Electives!C65</f>
        <v>Play a card game</v>
      </c>
      <c r="L55" s="31" t="str">
        <f>IF(Electives!R65&lt;&gt;"","E","")</f>
        <v/>
      </c>
      <c r="N55" s="378"/>
      <c r="O55" s="178">
        <f>Electives!B133</f>
        <v>5</v>
      </c>
      <c r="P55" s="36" t="str">
        <f>Electives!C133</f>
        <v>Jump into a pool and swim 25 feet</v>
      </c>
      <c r="Q55" s="31" t="str">
        <f>IF(Electives!R133&lt;&gt;"","E","")</f>
        <v/>
      </c>
      <c r="R55" s="233"/>
      <c r="S55" s="3"/>
      <c r="T55" s="239" t="str">
        <f>'Shooting Sports'!C25</f>
        <v>Archery: Level 2</v>
      </c>
      <c r="U55" s="3"/>
      <c r="V55" s="3"/>
      <c r="W55" s="233"/>
      <c r="X55" s="227">
        <f>NOVA!B44</f>
        <v>4</v>
      </c>
      <c r="Y55" s="227" t="str">
        <f>NOVA!C44</f>
        <v>Do A or B</v>
      </c>
      <c r="Z55" s="227"/>
      <c r="AA55" s="227" t="str">
        <f>IF(NOVA!R44&lt;&gt;"", NOVA!R44, "")</f>
        <v/>
      </c>
      <c r="AB55" s="233"/>
      <c r="AC55" s="238" t="str">
        <f>NOVA!B103</f>
        <v>3d2</v>
      </c>
      <c r="AD55" s="227" t="str">
        <f>NOVA!C103</f>
        <v>Discuss survival needs</v>
      </c>
      <c r="AE55" s="227"/>
      <c r="AF55" s="227" t="str">
        <f>IF(NOVA!R103&lt;&gt;"", NOVA!R103, "")</f>
        <v/>
      </c>
      <c r="AG55" s="233"/>
      <c r="AH55" s="227" t="str">
        <f>NOVA!B168</f>
        <v>4a3</v>
      </c>
      <c r="AI55" s="227" t="str">
        <f>NOVA!C168</f>
        <v>Discuss how codes relate to math</v>
      </c>
      <c r="AJ55" s="227"/>
      <c r="AK55" s="227" t="str">
        <f>IF(NOVA!R168&lt;&gt;"", NOVA!R168, "")</f>
        <v/>
      </c>
    </row>
    <row r="56" spans="5:37" ht="13.2" customHeight="1">
      <c r="I56" s="378"/>
      <c r="J56" s="219" t="str">
        <f>Electives!B66</f>
        <v>4d</v>
      </c>
      <c r="K56" s="36" t="str">
        <f>Electives!C66</f>
        <v>Play a video game</v>
      </c>
      <c r="L56" s="31" t="str">
        <f>IF(Electives!R66&lt;&gt;"","E","")</f>
        <v/>
      </c>
      <c r="O56"/>
      <c r="R56" s="233"/>
      <c r="S56" s="160">
        <f>'Shooting Sports'!B26</f>
        <v>1</v>
      </c>
      <c r="T56" s="160" t="str">
        <f>'Shooting Sports'!C26</f>
        <v>Earn the Level 1 Emblem for Archery</v>
      </c>
      <c r="U56" s="160"/>
      <c r="V56" s="160" t="str">
        <f>IF('Shooting Sports'!R26&lt;&gt;"", 'Shooting Sports'!R26, "")</f>
        <v/>
      </c>
      <c r="W56" s="233"/>
      <c r="X56" s="227" t="str">
        <f>NOVA!B45</f>
        <v>4a</v>
      </c>
      <c r="Y56" s="227" t="str">
        <f>NOVA!C45</f>
        <v>Visit a place where earth science is done</v>
      </c>
      <c r="Z56" s="227"/>
      <c r="AA56" s="227" t="str">
        <f>IF(NOVA!R45&lt;&gt;"", NOVA!R45, "")</f>
        <v/>
      </c>
      <c r="AB56" s="233"/>
      <c r="AC56" s="227" t="str">
        <f>NOVA!B104</f>
        <v>3e</v>
      </c>
      <c r="AD56" s="227" t="str">
        <f>NOVA!C104</f>
        <v>Map an asteroid</v>
      </c>
      <c r="AE56" s="227"/>
      <c r="AF56" s="227" t="str">
        <f>IF(NOVA!R104&lt;&gt;"", NOVA!R104, "")</f>
        <v/>
      </c>
      <c r="AG56" s="233"/>
      <c r="AH56" s="227" t="str">
        <f>NOVA!B169</f>
        <v>4b1</v>
      </c>
      <c r="AI56" s="227" t="str">
        <f>NOVA!C169</f>
        <v>Design a code and write a message</v>
      </c>
      <c r="AJ56" s="227"/>
      <c r="AK56" s="227" t="str">
        <f>IF(NOVA!R169&lt;&gt;"", NOVA!R169, "")</f>
        <v/>
      </c>
    </row>
    <row r="57" spans="5:37" ht="12.75" customHeight="1">
      <c r="I57" s="378"/>
      <c r="J57" s="219" t="str">
        <f>Electives!B67</f>
        <v>4e</v>
      </c>
      <c r="K57" s="36" t="str">
        <f>Electives!C67</f>
        <v>Play a board game</v>
      </c>
      <c r="L57" s="31" t="str">
        <f>IF(Electives!R67&lt;&gt;"","E","")</f>
        <v/>
      </c>
      <c r="N57" s="131"/>
      <c r="R57" s="233"/>
      <c r="S57" s="160" t="str">
        <f>'Shooting Sports'!B27</f>
        <v>S1</v>
      </c>
      <c r="T57" s="160" t="str">
        <f>'Shooting Sports'!C27</f>
        <v>Identify 3 arrow and 4 bow parts</v>
      </c>
      <c r="U57" s="160"/>
      <c r="V57" s="160" t="str">
        <f>IF('Shooting Sports'!R27&lt;&gt;"", 'Shooting Sports'!R27, "")</f>
        <v/>
      </c>
      <c r="W57" s="233"/>
      <c r="X57" s="227" t="str">
        <f>NOVA!B46</f>
        <v>4a1</v>
      </c>
      <c r="Y57" s="227" t="str">
        <f>NOVA!C46</f>
        <v>Talk with someone how science is used</v>
      </c>
      <c r="Z57" s="227"/>
      <c r="AA57" s="227" t="str">
        <f>IF(NOVA!R46&lt;&gt;"", NOVA!R46, "")</f>
        <v/>
      </c>
      <c r="AB57" s="233"/>
      <c r="AC57" s="227" t="str">
        <f>NOVA!B105</f>
        <v>3f1</v>
      </c>
      <c r="AD57" s="227" t="str">
        <f>NOVA!C105</f>
        <v>Model solar and lunar eclipse</v>
      </c>
      <c r="AE57" s="227"/>
      <c r="AF57" s="227" t="str">
        <f>IF(NOVA!R105&lt;&gt;"", NOVA!R105, "")</f>
        <v/>
      </c>
      <c r="AG57" s="233"/>
      <c r="AH57" s="227" t="str">
        <f>NOVA!B170</f>
        <v>4b2</v>
      </c>
      <c r="AI57" s="227" t="str">
        <f>NOVA!C170</f>
        <v>Share your code with your counselor</v>
      </c>
      <c r="AJ57" s="227"/>
      <c r="AK57" s="227" t="str">
        <f>IF(NOVA!R170&lt;&gt;"", NOVA!R170, "")</f>
        <v/>
      </c>
    </row>
    <row r="58" spans="5:37" ht="12.75" customHeight="1">
      <c r="E58"/>
      <c r="I58" s="378"/>
      <c r="J58" s="219" t="str">
        <f>Electives!B68</f>
        <v>4f</v>
      </c>
      <c r="K58" s="36" t="str">
        <f>Electives!C68</f>
        <v>Blow bubbles</v>
      </c>
      <c r="L58" s="31" t="str">
        <f>IF(Electives!R68&lt;&gt;"","E","")</f>
        <v/>
      </c>
      <c r="R58" s="233"/>
      <c r="S58" s="160" t="str">
        <f>'Shooting Sports'!B28</f>
        <v>S2</v>
      </c>
      <c r="T58" s="160" t="str">
        <f>'Shooting Sports'!C28</f>
        <v>Loose 5 arrows in 2 volleys</v>
      </c>
      <c r="U58" s="160"/>
      <c r="V58" s="160" t="str">
        <f>IF('Shooting Sports'!R28&lt;&gt;"", 'Shooting Sports'!R28, "")</f>
        <v/>
      </c>
      <c r="W58" s="233"/>
      <c r="X58" s="227" t="str">
        <f>NOVA!B47</f>
        <v>4a2</v>
      </c>
      <c r="Y58" s="227" t="str">
        <f>NOVA!C47</f>
        <v>Discuss with counselor your visit</v>
      </c>
      <c r="Z58" s="227"/>
      <c r="AA58" s="227" t="str">
        <f>IF(NOVA!R47&lt;&gt;"", NOVA!R47, "")</f>
        <v/>
      </c>
      <c r="AB58" s="233"/>
      <c r="AC58" s="227" t="str">
        <f>NOVA!B106</f>
        <v>3f2</v>
      </c>
      <c r="AD58" s="227" t="str">
        <f>NOVA!C106</f>
        <v>Use your model to discuss</v>
      </c>
      <c r="AE58" s="227"/>
      <c r="AF58" s="227" t="str">
        <f>IF(NOVA!R106&lt;&gt;"", NOVA!R106, "")</f>
        <v/>
      </c>
      <c r="AG58" s="233"/>
      <c r="AH58" s="227">
        <f>NOVA!B171</f>
        <v>5</v>
      </c>
      <c r="AI58" s="227" t="str">
        <f>NOVA!C171</f>
        <v>Discuss how math affects your life</v>
      </c>
      <c r="AJ58" s="227"/>
      <c r="AK58" s="227" t="str">
        <f>IF(NOVA!R171&lt;&gt;"", NOVA!R171, "")</f>
        <v/>
      </c>
    </row>
    <row r="59" spans="5:37">
      <c r="I59" s="378"/>
      <c r="J59" s="219">
        <f>Electives!B69</f>
        <v>5</v>
      </c>
      <c r="K59" s="36" t="str">
        <f>Electives!C69</f>
        <v>Paint a picture with and without sight</v>
      </c>
      <c r="L59" s="31" t="str">
        <f>IF(Electives!R69&lt;&gt;"","E","")</f>
        <v/>
      </c>
      <c r="R59" s="234"/>
      <c r="S59" s="160" t="str">
        <f>'Shooting Sports'!B29</f>
        <v>S3</v>
      </c>
      <c r="T59" s="160" t="str">
        <f>'Shooting Sports'!C29</f>
        <v>Demonstrate/Explain range commands</v>
      </c>
      <c r="U59" s="160"/>
      <c r="V59" s="160" t="str">
        <f>IF('Shooting Sports'!R29&lt;&gt;"", 'Shooting Sports'!R29, "")</f>
        <v/>
      </c>
      <c r="W59" s="234"/>
      <c r="X59" s="227" t="str">
        <f>NOVA!B48</f>
        <v>4b</v>
      </c>
      <c r="Y59" s="227" t="str">
        <f>NOVA!C48</f>
        <v>Explore a career with earth science</v>
      </c>
      <c r="Z59" s="227"/>
      <c r="AA59" s="227" t="str">
        <f>IF(NOVA!R48&lt;&gt;"", NOVA!R48, "")</f>
        <v/>
      </c>
      <c r="AB59" s="234"/>
      <c r="AC59" s="227">
        <f>NOVA!B107</f>
        <v>4</v>
      </c>
      <c r="AD59" s="227" t="str">
        <f>NOVA!C107</f>
        <v>Do A or B</v>
      </c>
      <c r="AE59" s="227"/>
      <c r="AF59" s="227" t="str">
        <f>IF(NOVA!R107&lt;&gt;"", NOVA!R107, "")</f>
        <v/>
      </c>
      <c r="AG59" s="234"/>
    </row>
    <row r="60" spans="5:37">
      <c r="I60" s="378"/>
      <c r="J60" s="219">
        <f>Electives!B70</f>
        <v>6</v>
      </c>
      <c r="K60" s="36" t="str">
        <f>Electives!C70</f>
        <v>Sign a simple sentence</v>
      </c>
      <c r="L60" s="31" t="str">
        <f>IF(Electives!R70&lt;&gt;"","E","")</f>
        <v/>
      </c>
      <c r="R60" s="177"/>
      <c r="S60" s="160" t="str">
        <f>'Shooting Sports'!B30</f>
        <v>S4</v>
      </c>
      <c r="T60" s="160" t="str">
        <f>'Shooting Sports'!C30</f>
        <v>5 facts about archery in history/lit</v>
      </c>
      <c r="U60" s="160"/>
      <c r="V60" s="160" t="str">
        <f>IF('Shooting Sports'!R30&lt;&gt;"", 'Shooting Sports'!R30, "")</f>
        <v/>
      </c>
      <c r="W60" s="177"/>
      <c r="AB60" s="177"/>
      <c r="AC60" s="227" t="str">
        <f>NOVA!B108</f>
        <v>4a</v>
      </c>
      <c r="AD60" s="227" t="str">
        <f>NOVA!C108</f>
        <v>Visit a place with space science</v>
      </c>
      <c r="AE60" s="227"/>
      <c r="AF60" s="227" t="str">
        <f>IF(NOVA!R108&lt;&gt;"", NOVA!R108, "")</f>
        <v/>
      </c>
      <c r="AG60" s="177"/>
    </row>
    <row r="61" spans="5:37">
      <c r="I61" s="378"/>
      <c r="J61" s="219">
        <f>Electives!B71</f>
        <v>7</v>
      </c>
      <c r="K61" s="36" t="str">
        <f>Electives!C71</f>
        <v>Learn about a famous person with a disability</v>
      </c>
      <c r="L61" s="31" t="str">
        <f>IF(Electives!R71&lt;&gt;"","E","")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IF(NOVA!R109&lt;&gt;"", NOVA!R109, "")</f>
        <v/>
      </c>
      <c r="AG61" s="233"/>
    </row>
    <row r="62" spans="5:37" ht="13.2" customHeight="1">
      <c r="I62" s="378"/>
      <c r="J62" s="219">
        <f>Electives!B72</f>
        <v>8</v>
      </c>
      <c r="K62" s="36" t="str">
        <f>Electives!C72</f>
        <v>Attend an event for disabled people</v>
      </c>
      <c r="L62" s="31" t="str">
        <f>IF(Electives!R72&lt;&gt;"","E","")</f>
        <v/>
      </c>
      <c r="O62"/>
      <c r="R62" s="235"/>
      <c r="S62" s="160">
        <f>'Shooting Sports'!B33</f>
        <v>1</v>
      </c>
      <c r="T62" s="160" t="str">
        <f>'Shooting Sports'!C33</f>
        <v>Demonstrate good shooting techniques</v>
      </c>
      <c r="U62" s="160"/>
      <c r="V62" s="160" t="str">
        <f>IF('Shooting Sports'!R33&lt;&gt;"", 'Shooting Sports'!R33, "")</f>
        <v/>
      </c>
      <c r="W62" s="235"/>
      <c r="AB62" s="235"/>
      <c r="AC62" s="227" t="str">
        <f>NOVA!B110</f>
        <v>4a2</v>
      </c>
      <c r="AD62" s="227" t="str">
        <f>NOVA!C110</f>
        <v>Discuss with counselor</v>
      </c>
      <c r="AE62" s="227"/>
      <c r="AF62" s="227" t="str">
        <f>IF(NOVA!R110&lt;&gt;"", NOVA!R110, "")</f>
        <v/>
      </c>
      <c r="AG62" s="235"/>
    </row>
    <row r="63" spans="5:37" ht="12.75" customHeight="1">
      <c r="E63"/>
      <c r="I63" s="218"/>
      <c r="J63"/>
      <c r="L63" s="175"/>
      <c r="O63"/>
      <c r="R63" s="233"/>
      <c r="S63" s="160">
        <f>'Shooting Sports'!B34</f>
        <v>2</v>
      </c>
      <c r="T63" s="160" t="str">
        <f>'Shooting Sports'!C34</f>
        <v>Explain parts of slingshot</v>
      </c>
      <c r="U63" s="160"/>
      <c r="V63" s="160" t="str">
        <f>IF('Shooting Sports'!R34&lt;&gt;"", 'Shooting Sports'!R34, "")</f>
        <v/>
      </c>
      <c r="W63" s="233"/>
      <c r="AB63" s="233"/>
      <c r="AC63" s="227" t="str">
        <f>NOVA!B111</f>
        <v>4b</v>
      </c>
      <c r="AD63" s="227" t="str">
        <f>NOVA!C111</f>
        <v>Explore a career with space science</v>
      </c>
      <c r="AE63" s="227"/>
      <c r="AF63" s="227" t="str">
        <f>IF(NOVA!R111&lt;&gt;"", NOVA!R111, "")</f>
        <v/>
      </c>
      <c r="AG63" s="233"/>
    </row>
    <row r="64" spans="5:37" ht="12.75" customHeight="1">
      <c r="E64"/>
      <c r="J64"/>
      <c r="L64" s="175"/>
      <c r="O64"/>
      <c r="R64" s="233"/>
      <c r="S64" s="160">
        <f>'Shooting Sports'!B35</f>
        <v>3</v>
      </c>
      <c r="T64" s="160" t="str">
        <f>'Shooting Sports'!C35</f>
        <v>Explain types of ammo</v>
      </c>
      <c r="U64" s="160"/>
      <c r="V64" s="160" t="str">
        <f>IF('Shooting Sports'!R35&lt;&gt;"", 'Shooting Sports'!R35, "")</f>
        <v/>
      </c>
      <c r="W64" s="233"/>
      <c r="AB64" s="233"/>
      <c r="AC64" s="227">
        <f>NOVA!B112</f>
        <v>5</v>
      </c>
      <c r="AD64" s="227" t="str">
        <f>NOVA!C112</f>
        <v>Discuss your findings with counselor</v>
      </c>
      <c r="AE64" s="227"/>
      <c r="AF64" s="227" t="str">
        <f>IF(NOVA!R112&lt;&gt;"", NOVA!R112, "")</f>
        <v/>
      </c>
      <c r="AG64" s="233"/>
    </row>
    <row r="65" spans="5:33">
      <c r="E65"/>
      <c r="J65"/>
      <c r="O65"/>
      <c r="R65" s="233"/>
      <c r="S65" s="160">
        <f>'Shooting Sports'!B36</f>
        <v>4</v>
      </c>
      <c r="T65" s="160" t="str">
        <f>'Shooting Sports'!C36</f>
        <v>Explain types of targets</v>
      </c>
      <c r="U65" s="160"/>
      <c r="V65" s="160" t="str">
        <f>IF('Shooting Sports'!R36&lt;&gt;"", 'Shooting Sports'!R36,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Sports'!R39&lt;&gt;"", 'Shooting Sports'!R39, "")</f>
        <v/>
      </c>
      <c r="W67" s="233"/>
      <c r="AB67" s="233"/>
      <c r="AG67" s="233"/>
    </row>
    <row r="68" spans="5:33">
      <c r="O68"/>
      <c r="R68" s="233"/>
      <c r="S68" s="160" t="str">
        <f>'Shooting Sports'!B40</f>
        <v>S1</v>
      </c>
      <c r="T68" s="160" t="str">
        <f>'Shooting Sports'!C40</f>
        <v>Fire 5 shots in 2 volleys at a target</v>
      </c>
      <c r="U68" s="160"/>
      <c r="V68" s="160" t="str">
        <f>IF('Shooting Sports'!R40&lt;&gt;"", 'Shooting Sports'!R40, "")</f>
        <v/>
      </c>
      <c r="W68" s="233"/>
      <c r="AB68" s="233"/>
      <c r="AG68" s="233"/>
    </row>
    <row r="69" spans="5:33">
      <c r="O69"/>
      <c r="R69" s="233"/>
      <c r="S69" s="160" t="str">
        <f>'Shooting Sports'!B41</f>
        <v>S2</v>
      </c>
      <c r="T69" s="160" t="str">
        <f>'Shooting Sports'!C41</f>
        <v>Demonstrate/Explain range commands</v>
      </c>
      <c r="U69" s="160"/>
      <c r="V69" s="160" t="str">
        <f>IF('Shooting Sports'!R41&lt;&gt;"", 'Shooting Sports'!R41, "")</f>
        <v/>
      </c>
      <c r="W69" s="233"/>
      <c r="AB69" s="233"/>
      <c r="AG69" s="233"/>
    </row>
    <row r="70" spans="5:33" ht="13.2" customHeight="1">
      <c r="O70"/>
      <c r="S70" s="160" t="str">
        <f>'Shooting Sports'!B42</f>
        <v>S3</v>
      </c>
      <c r="T70" s="160" t="str">
        <f>'Shooting Sports'!C42</f>
        <v>Shoot with your off hand</v>
      </c>
      <c r="U70" s="160"/>
      <c r="V70" s="160" t="str">
        <f>IF('Shooting Sports'!R42&lt;&gt;"", 'Shooting Sports'!R42,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3+H2IYrG+7imRPoGTsn8/hvEOfTEwEP8IRUOGjm6sMcKEiMV/FXCROPIJNFKAI21tqZmH9Hf+kevhl/fA85VAA==" saltValue="ljdrJ3KteGuaXC666GUW2w==" spinCount="100000" sheet="1" selectLockedCells="1" selectUnlockedCells="1"/>
  <mergeCells count="58">
    <mergeCell ref="D1:G2"/>
    <mergeCell ref="I1:L2"/>
    <mergeCell ref="N1:Q2"/>
    <mergeCell ref="D3:G3"/>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44" fitToWidth="2" orientation="portrait" r:id="rId1"/>
  <headerFooter alignWithMargins="0">
    <oddHeader>&amp;C&amp;"Arial,Bold"&amp;14WolfTrax&amp;12
&amp;D</oddHeader>
  </headerFooter>
  <colBreaks count="1" manualBreakCount="1">
    <brk id="17" max="7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15</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Bobcat!S13</f>
        <v/>
      </c>
      <c r="D4" s="373" t="str">
        <f>Achievements!E5</f>
        <v>(do 1-4 and one other)</v>
      </c>
      <c r="E4" s="31">
        <f>Achievements!$B6</f>
        <v>1</v>
      </c>
      <c r="F4" s="179" t="str">
        <f>Achievements!$C6</f>
        <v>Attend a pack or family campout</v>
      </c>
      <c r="G4" s="32" t="str">
        <f>IF(Achievements!S6&lt;&gt;"","A","")</f>
        <v/>
      </c>
      <c r="I4" s="366" t="str">
        <f>Electives!E6</f>
        <v>(do 1-4 and one of 5-7)</v>
      </c>
      <c r="J4" s="178">
        <f>Electives!B7</f>
        <v>1</v>
      </c>
      <c r="K4" s="36" t="str">
        <f>Electives!C7</f>
        <v>ID parts of a coin</v>
      </c>
      <c r="L4" s="31" t="str">
        <f>IF(Electives!S7&lt;&gt;"","E","")</f>
        <v/>
      </c>
      <c r="N4" s="378" t="str">
        <f>Electives!E74</f>
        <v>(do all, only one of 3)</v>
      </c>
      <c r="O4" s="178">
        <f>Electives!B75</f>
        <v>1</v>
      </c>
      <c r="P4" s="36" t="str">
        <f>Electives!C75</f>
        <v>Play a game of dinosaur knowledge</v>
      </c>
      <c r="Q4" s="31" t="str">
        <f>IF(Electives!S75&lt;&gt;"","E","")</f>
        <v/>
      </c>
      <c r="R4" s="221"/>
      <c r="S4" s="226">
        <f>'Cub Awards'!B6</f>
        <v>1</v>
      </c>
      <c r="T4" s="364" t="str">
        <f>'Cub Awards'!C6</f>
        <v>Create a checklist to keep home safe</v>
      </c>
      <c r="U4" s="364"/>
      <c r="V4" s="226" t="str">
        <f>IF('Cub Awards'!S6&lt;&gt;"", 'Cub Awards'!S6, "")</f>
        <v/>
      </c>
      <c r="W4" s="221"/>
      <c r="X4" s="227" t="str">
        <f>NOVA!B174</f>
        <v>1a</v>
      </c>
      <c r="Y4" s="227" t="str">
        <f>NOVA!C174</f>
        <v>Complete the Air of the Wolf adventure</v>
      </c>
      <c r="Z4" s="227"/>
      <c r="AA4" s="227" t="str">
        <f>IF(NOVA!S174&lt;&gt;"", NOVA!S174, "")</f>
        <v/>
      </c>
      <c r="AB4" s="221"/>
      <c r="AC4" s="227" t="str">
        <f>NOVA!B51</f>
        <v>1a</v>
      </c>
      <c r="AD4" s="227" t="str">
        <f>NOVA!C51</f>
        <v>Read or watch 1 hour of wildlife content</v>
      </c>
      <c r="AE4" s="227"/>
      <c r="AF4" s="227" t="str">
        <f>IF(NOVA!S51&lt;&gt;"", NOVA!S51, "")</f>
        <v/>
      </c>
      <c r="AG4" s="221"/>
      <c r="AH4" s="227" t="str">
        <f>NOVA!B115</f>
        <v>1a</v>
      </c>
      <c r="AI4" s="227" t="str">
        <f>NOVA!C115</f>
        <v>Read or watch 1 hour of tech content</v>
      </c>
      <c r="AJ4" s="227"/>
      <c r="AK4" s="227" t="str">
        <f>IF(NOVA!S115&lt;&gt;"", NOVA!S115,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IF(Achievements!S7&lt;&gt;"","A","")</f>
        <v/>
      </c>
      <c r="I5" s="367"/>
      <c r="J5" s="178">
        <f>Electives!B8</f>
        <v>2</v>
      </c>
      <c r="K5" s="36" t="str">
        <f>Electives!C8</f>
        <v>Find and tell about the mintmarks</v>
      </c>
      <c r="L5" s="31" t="str">
        <f>IF(Electives!S8&lt;&gt;"","E","")</f>
        <v/>
      </c>
      <c r="N5" s="378"/>
      <c r="O5" s="178">
        <f>Electives!B76</f>
        <v>2</v>
      </c>
      <c r="P5" s="36" t="str">
        <f>Electives!C76</f>
        <v>Create an imaginary dinosaur</v>
      </c>
      <c r="Q5" s="31" t="str">
        <f>IF(Electives!S76&lt;&gt;"","E","")</f>
        <v/>
      </c>
      <c r="R5" s="224"/>
      <c r="S5" s="226">
        <f>'Cub Awards'!B7</f>
        <v>2</v>
      </c>
      <c r="T5" s="364" t="str">
        <f>'Cub Awards'!C7</f>
        <v>Discuss emergency plan with family</v>
      </c>
      <c r="U5" s="364"/>
      <c r="V5" s="226" t="str">
        <f>IF('Cub Awards'!S7&lt;&gt;"", 'Cub Awards'!S7, "")</f>
        <v/>
      </c>
      <c r="W5" s="224"/>
      <c r="X5" s="227" t="str">
        <f>NOVA!B175</f>
        <v>1b</v>
      </c>
      <c r="Y5" s="227" t="str">
        <f>NOVA!C175</f>
        <v>Complete the Code of the Wolf adventure</v>
      </c>
      <c r="Z5" s="227"/>
      <c r="AA5" s="227" t="str">
        <f>IF(NOVA!S175&lt;&gt;"", NOVA!S175, "")</f>
        <v xml:space="preserve"> </v>
      </c>
      <c r="AB5" s="224"/>
      <c r="AC5" s="227" t="str">
        <f>NOVA!B52</f>
        <v>1b</v>
      </c>
      <c r="AD5" s="227" t="str">
        <f>NOVA!C52</f>
        <v>List at least two questions or ideas</v>
      </c>
      <c r="AE5" s="227"/>
      <c r="AF5" s="227" t="str">
        <f>IF(NOVA!S52&lt;&gt;"", NOVA!S52, "")</f>
        <v/>
      </c>
      <c r="AG5" s="224"/>
      <c r="AH5" s="227" t="str">
        <f>NOVA!B116</f>
        <v>1b</v>
      </c>
      <c r="AI5" s="227" t="str">
        <f>NOVA!C116</f>
        <v>List at least two questions or ideas</v>
      </c>
      <c r="AJ5" s="227"/>
      <c r="AK5" s="227" t="str">
        <f>IF(NOVA!S116&lt;&gt;"", NOVA!S116, "")</f>
        <v/>
      </c>
    </row>
    <row r="6" spans="1:37">
      <c r="A6" s="39" t="s">
        <v>271</v>
      </c>
      <c r="B6" s="48" t="str">
        <f>IF(COUNTIF(B11:B16,"C")&gt;0,COUNTIF(B11:B16,"C")," ")</f>
        <v xml:space="preserve"> </v>
      </c>
      <c r="D6" s="374"/>
      <c r="E6" s="31" t="str">
        <f>Achievements!$B8</f>
        <v>3a</v>
      </c>
      <c r="F6" s="179" t="str">
        <f>Achievements!$C8</f>
        <v>Recite Outdoor Code</v>
      </c>
      <c r="G6" s="32" t="str">
        <f>IF(Achievements!S8&lt;&gt;"","A","")</f>
        <v/>
      </c>
      <c r="I6" s="367"/>
      <c r="J6" s="178">
        <f>Electives!B9</f>
        <v>3</v>
      </c>
      <c r="K6" s="36" t="str">
        <f>Electives!C9</f>
        <v>Make a rubbing of a coin</v>
      </c>
      <c r="L6" s="31" t="str">
        <f>IF(Electives!S9&lt;&gt;"","E","")</f>
        <v/>
      </c>
      <c r="N6" s="378"/>
      <c r="O6" s="178" t="str">
        <f>Electives!B77</f>
        <v>3a</v>
      </c>
      <c r="P6" s="36" t="str">
        <f>Electives!C77</f>
        <v>Make a fossil cast</v>
      </c>
      <c r="Q6" s="31" t="str">
        <f>IF(Electives!S77&lt;&gt;"","E","")</f>
        <v/>
      </c>
      <c r="R6" s="228"/>
      <c r="S6" s="226">
        <f>'Cub Awards'!B8</f>
        <v>3</v>
      </c>
      <c r="T6" s="364" t="str">
        <f>'Cub Awards'!C8</f>
        <v>Create/plan/practice summoning help</v>
      </c>
      <c r="U6" s="364"/>
      <c r="V6" s="226" t="str">
        <f>IF('Cub Awards'!S8&lt;&gt;"", 'Cub Awards'!S8, "")</f>
        <v/>
      </c>
      <c r="W6" s="228"/>
      <c r="X6" s="227">
        <f>NOVA!B176</f>
        <v>2</v>
      </c>
      <c r="Y6" s="227" t="str">
        <f>NOVA!C176</f>
        <v>Complete Call of the Wild adventure</v>
      </c>
      <c r="Z6" s="227"/>
      <c r="AA6" s="227" t="str">
        <f>IF(NOVA!S176&lt;&gt;"", NOVA!S176, "")</f>
        <v/>
      </c>
      <c r="AB6" s="228"/>
      <c r="AC6" s="227" t="str">
        <f>NOVA!B53</f>
        <v>1c</v>
      </c>
      <c r="AD6" s="227" t="str">
        <f>NOVA!C53</f>
        <v>Discuss two with your counselor</v>
      </c>
      <c r="AE6" s="227"/>
      <c r="AF6" s="227" t="str">
        <f>IF(NOVA!S53&lt;&gt;"", NOVA!S53, "")</f>
        <v/>
      </c>
      <c r="AG6" s="228"/>
      <c r="AH6" s="227" t="str">
        <f>NOVA!B117</f>
        <v>1c</v>
      </c>
      <c r="AI6" s="227" t="str">
        <f>NOVA!C117</f>
        <v>Discuss two with your counselor</v>
      </c>
      <c r="AJ6" s="227"/>
      <c r="AK6" s="227" t="str">
        <f>IF(NOVA!S117&lt;&gt;"", NOVA!S117,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IF(Achievements!S9&lt;&gt;"","A","")</f>
        <v/>
      </c>
      <c r="I7" s="367"/>
      <c r="J7" s="178">
        <f>Electives!B10</f>
        <v>4</v>
      </c>
      <c r="K7" s="36" t="str">
        <f>Electives!C10</f>
        <v>Play a game with coin math</v>
      </c>
      <c r="L7" s="31" t="str">
        <f>IF(Electives!S10&lt;&gt;"","E","")</f>
        <v/>
      </c>
      <c r="N7" s="378"/>
      <c r="O7" s="178" t="str">
        <f>Electives!B78</f>
        <v>3b</v>
      </c>
      <c r="P7" s="36" t="str">
        <f>Electives!C78</f>
        <v>Make a dinosaur dig and dig in it</v>
      </c>
      <c r="Q7" s="31" t="str">
        <f>IF(Electives!S78&lt;&gt;"","E","")</f>
        <v/>
      </c>
      <c r="R7" s="228"/>
      <c r="S7" s="226">
        <f>'Cub Awards'!B9</f>
        <v>4</v>
      </c>
      <c r="T7" s="364" t="str">
        <f>'Cub Awards'!C9</f>
        <v>Learn basic first aid</v>
      </c>
      <c r="U7" s="364"/>
      <c r="V7" s="226" t="str">
        <f>IF('Cub Awards'!S9&lt;&gt;"", 'Cub Awards'!S9, "")</f>
        <v/>
      </c>
      <c r="W7" s="228"/>
      <c r="X7" s="227">
        <f>NOVA!B177</f>
        <v>3</v>
      </c>
      <c r="Y7" s="227" t="str">
        <f>NOVA!C177</f>
        <v>Discuss facts about Dr. Alvarez</v>
      </c>
      <c r="Z7" s="227"/>
      <c r="AA7" s="227" t="str">
        <f>IF(NOVA!S177&lt;&gt;"", NOVA!S177, "")</f>
        <v/>
      </c>
      <c r="AB7" s="228"/>
      <c r="AC7" s="227">
        <f>NOVA!B54</f>
        <v>2</v>
      </c>
      <c r="AD7" s="227" t="str">
        <f>NOVA!C54</f>
        <v>Complete an elective listed in comment</v>
      </c>
      <c r="AE7" s="227"/>
      <c r="AF7" s="227" t="str">
        <f>IF(NOVA!S54&lt;&gt;"", NOVA!S54, "")</f>
        <v/>
      </c>
      <c r="AG7" s="228"/>
      <c r="AH7" s="227">
        <f>NOVA!B118</f>
        <v>2</v>
      </c>
      <c r="AI7" s="227" t="str">
        <f>NOVA!C118</f>
        <v>Complete an elective listed in comment</v>
      </c>
      <c r="AJ7" s="227"/>
      <c r="AK7" s="227" t="str">
        <f>IF(NOVA!S118&lt;&gt;"", NOVA!S118, "")</f>
        <v/>
      </c>
    </row>
    <row r="8" spans="1:37">
      <c r="A8" s="47"/>
      <c r="B8" s="47"/>
      <c r="D8" s="374"/>
      <c r="E8" s="31" t="str">
        <f>Achievements!$B10</f>
        <v>3c</v>
      </c>
      <c r="F8" s="179" t="str">
        <f>Achievements!$C10</f>
        <v>List how you are careful with fire</v>
      </c>
      <c r="G8" s="32" t="str">
        <f>IF(Achievements!S10&lt;&gt;"","A","")</f>
        <v/>
      </c>
      <c r="I8" s="367"/>
      <c r="J8" s="178">
        <f>Electives!B11</f>
        <v>5</v>
      </c>
      <c r="K8" s="36" t="str">
        <f>Electives!C11</f>
        <v>Play a coin game</v>
      </c>
      <c r="L8" s="31" t="str">
        <f>IF(Electives!S11&lt;&gt;"","E","")</f>
        <v/>
      </c>
      <c r="N8" s="378"/>
      <c r="O8" s="178">
        <f>Electives!B79</f>
        <v>4</v>
      </c>
      <c r="P8" s="36" t="str">
        <f>Electives!C79</f>
        <v>Make an edible fossil</v>
      </c>
      <c r="Q8" s="31" t="str">
        <f>IF(Electives!S79&lt;&gt;"","E","")</f>
        <v/>
      </c>
      <c r="R8" s="228"/>
      <c r="S8" s="226">
        <f>'Cub Awards'!B10</f>
        <v>5</v>
      </c>
      <c r="T8" s="364" t="str">
        <f>'Cub Awards'!C10</f>
        <v>Join a safe kids program</v>
      </c>
      <c r="U8" s="364"/>
      <c r="V8" s="226" t="str">
        <f>IF('Cub Awards'!S10&lt;&gt;"", 'Cub Awards'!S10, "")</f>
        <v/>
      </c>
      <c r="W8" s="228"/>
      <c r="X8" s="227">
        <f>NOVA!B178</f>
        <v>4</v>
      </c>
      <c r="Y8" s="227" t="str">
        <f>NOVA!C178</f>
        <v>Research 3 famous STEM professionals</v>
      </c>
      <c r="Z8" s="227"/>
      <c r="AA8" s="227" t="str">
        <f>IF(NOVA!S178&lt;&gt;"", NOVA!S178, "")</f>
        <v/>
      </c>
      <c r="AB8" s="228"/>
      <c r="AC8" s="227" t="str">
        <f>NOVA!B55</f>
        <v>3a</v>
      </c>
      <c r="AD8" s="227" t="str">
        <f>NOVA!C55</f>
        <v>Explore what is wildlife</v>
      </c>
      <c r="AE8" s="227"/>
      <c r="AF8" s="227" t="str">
        <f>IF(NOVA!S55&lt;&gt;"", NOVA!S55, "")</f>
        <v/>
      </c>
      <c r="AG8" s="228"/>
      <c r="AH8" s="227" t="str">
        <f>NOVA!B119</f>
        <v>3a</v>
      </c>
      <c r="AI8" s="227" t="str">
        <f>NOVA!C119</f>
        <v>Look up definition of Technology</v>
      </c>
      <c r="AJ8" s="227"/>
      <c r="AK8" s="227" t="str">
        <f>IF(NOVA!S119&lt;&gt;"", NOVA!S119, "")</f>
        <v/>
      </c>
    </row>
    <row r="9" spans="1:37">
      <c r="A9" s="4"/>
      <c r="B9" s="4"/>
      <c r="D9" s="374"/>
      <c r="E9" s="31" t="str">
        <f>Achievements!$B11</f>
        <v>4a</v>
      </c>
      <c r="F9" s="179" t="str">
        <f>Achievements!$C11</f>
        <v>Show what to do during natural disaster</v>
      </c>
      <c r="G9" s="32" t="str">
        <f>IF(Achievements!S11&lt;&gt;"","A","")</f>
        <v/>
      </c>
      <c r="I9" s="367"/>
      <c r="J9" s="178">
        <f>Electives!B12</f>
        <v>6</v>
      </c>
      <c r="K9" s="36" t="str">
        <f>Electives!C12</f>
        <v>Create a balance scale</v>
      </c>
      <c r="L9" s="31" t="str">
        <f>IF(Electives!S12&lt;&gt;"","E","")</f>
        <v/>
      </c>
      <c r="O9" s="174" t="str">
        <f>Electives!B81</f>
        <v>Finding Your Way</v>
      </c>
      <c r="P9" s="29"/>
      <c r="R9" s="228"/>
      <c r="S9" s="226">
        <f>'Cub Awards'!B11</f>
        <v>6</v>
      </c>
      <c r="T9" s="364" t="str">
        <f>'Cub Awards'!C11</f>
        <v>Tell about what you learned</v>
      </c>
      <c r="U9" s="364"/>
      <c r="V9" s="226" t="str">
        <f>IF('Cub Awards'!S11&lt;&gt;"", 'Cub Awards'!S11, "")</f>
        <v/>
      </c>
      <c r="W9" s="228"/>
      <c r="X9" s="227">
        <f>NOVA!B179</f>
        <v>5</v>
      </c>
      <c r="Y9" s="227" t="str">
        <f>NOVA!C179</f>
        <v>Discuss importance of STEM education</v>
      </c>
      <c r="Z9" s="227"/>
      <c r="AA9" s="227" t="str">
        <f>IF(NOVA!S179&lt;&gt;"", NOVA!S179, "")</f>
        <v/>
      </c>
      <c r="AB9" s="228"/>
      <c r="AC9" s="227" t="str">
        <f>NOVA!B56</f>
        <v>3b</v>
      </c>
      <c r="AD9" s="227" t="str">
        <f>NOVA!C56</f>
        <v>Explain relationships within food chain</v>
      </c>
      <c r="AE9" s="227"/>
      <c r="AF9" s="227" t="str">
        <f>IF(NOVA!S56&lt;&gt;"", NOVA!S56, "")</f>
        <v/>
      </c>
      <c r="AG9" s="228"/>
      <c r="AH9" s="227" t="str">
        <f>NOVA!B120</f>
        <v>3b1</v>
      </c>
      <c r="AI9" s="227" t="str">
        <f>NOVA!C120</f>
        <v>How is tech used in communication</v>
      </c>
      <c r="AJ9" s="227"/>
      <c r="AK9" s="227" t="str">
        <f>IF(NOVA!S120&lt;&gt;"", NOVA!S120, "")</f>
        <v/>
      </c>
    </row>
    <row r="10" spans="1:37" ht="12.75" customHeight="1">
      <c r="A10" s="1" t="s">
        <v>24</v>
      </c>
      <c r="D10" s="374"/>
      <c r="E10" s="31" t="str">
        <f>Achievements!$B12</f>
        <v>4b</v>
      </c>
      <c r="F10" s="179" t="str">
        <f>Achievements!$C12</f>
        <v>Show what to do to prevent spreading germs</v>
      </c>
      <c r="G10" s="32" t="str">
        <f>IF(Achievements!S12&lt;&gt;"","A","")</f>
        <v/>
      </c>
      <c r="I10" s="368"/>
      <c r="J10" s="178">
        <f>Electives!B13</f>
        <v>7</v>
      </c>
      <c r="K10" s="36" t="str">
        <f>Electives!C13</f>
        <v>Do a coin weight investigation</v>
      </c>
      <c r="L10" s="31" t="str">
        <f>IF(Electives!S13&lt;&gt;"","E","")</f>
        <v/>
      </c>
      <c r="N10" s="378" t="str">
        <f>Electives!E81</f>
        <v>(do all)</v>
      </c>
      <c r="O10" s="178" t="str">
        <f>Electives!B82</f>
        <v>1a</v>
      </c>
      <c r="P10" s="36" t="str">
        <f>Electives!C82</f>
        <v>Locate your home on a map</v>
      </c>
      <c r="Q10" s="31" t="str">
        <f>IF(Electives!S82&lt;&gt;"","E","")</f>
        <v/>
      </c>
      <c r="R10" s="224"/>
      <c r="S10" s="229"/>
      <c r="T10" s="324" t="str">
        <f>'Cub Awards'!C13</f>
        <v>Outdoor Activity Award</v>
      </c>
      <c r="U10" s="324"/>
      <c r="V10" s="229"/>
      <c r="W10" s="224"/>
      <c r="X10" s="227">
        <f>NOVA!B180</f>
        <v>6</v>
      </c>
      <c r="Y10" s="227" t="str">
        <f>NOVA!C180</f>
        <v>Participate in a science project</v>
      </c>
      <c r="Z10" s="227"/>
      <c r="AA10" s="227" t="str">
        <f>IF(NOVA!S180&lt;&gt;"", NOVA!S180, "")</f>
        <v/>
      </c>
      <c r="AB10" s="224"/>
      <c r="AC10" s="227" t="str">
        <f>NOVA!B57</f>
        <v>3c</v>
      </c>
      <c r="AD10" s="227" t="str">
        <f>NOVA!C57</f>
        <v>Explain your favorite plant / wildlife</v>
      </c>
      <c r="AE10" s="227"/>
      <c r="AF10" s="227" t="str">
        <f>IF(NOVA!S57&lt;&gt;"", NOVA!S57, "")</f>
        <v/>
      </c>
      <c r="AG10" s="224"/>
      <c r="AH10" s="227" t="str">
        <f>NOVA!B121</f>
        <v>3b2</v>
      </c>
      <c r="AI10" s="227" t="str">
        <f>NOVA!C121</f>
        <v>How is tech used in business</v>
      </c>
      <c r="AJ10" s="227"/>
      <c r="AK10" s="227" t="str">
        <f>IF(NOVA!S121&lt;&gt;"", NOVA!S121, "")</f>
        <v/>
      </c>
    </row>
    <row r="11" spans="1:37" ht="13.2" customHeight="1">
      <c r="A11" s="40" t="str">
        <f>Achievements!B5</f>
        <v>Call of the Wild</v>
      </c>
      <c r="B11" s="49" t="str">
        <f>Achievements!S15</f>
        <v/>
      </c>
      <c r="D11" s="374"/>
      <c r="E11" s="31">
        <f>Achievements!$B13</f>
        <v>5</v>
      </c>
      <c r="F11" s="179" t="str">
        <f>Achievements!$C13</f>
        <v>Tie an overhand and square knots</v>
      </c>
      <c r="G11" s="32" t="str">
        <f>IF(Achievements!S13&lt;&gt;"","A","")</f>
        <v/>
      </c>
      <c r="J11" s="174" t="str">
        <f>Electives!B15</f>
        <v>Air of the Wolf</v>
      </c>
      <c r="K11" s="1"/>
      <c r="N11" s="378"/>
      <c r="O11" s="178" t="str">
        <f>Electives!B83</f>
        <v>1b</v>
      </c>
      <c r="P11" s="36" t="str">
        <f>Electives!C83</f>
        <v>Draw a map</v>
      </c>
      <c r="Q11" s="31" t="str">
        <f>IF(Electives!S83&lt;&gt;"","E","")</f>
        <v/>
      </c>
      <c r="R11" s="224"/>
      <c r="S11" s="226">
        <f>'Cub Awards'!B14</f>
        <v>1</v>
      </c>
      <c r="T11" s="364" t="str">
        <f>'Cub Awards'!C14</f>
        <v>Attend either summer Day or Resident camp</v>
      </c>
      <c r="U11" s="364"/>
      <c r="V11" s="226" t="str">
        <f>IF('Cub Awards'!S14&lt;&gt;"", 'Cub Awards'!S14, "")</f>
        <v/>
      </c>
      <c r="W11" s="224"/>
      <c r="X11" s="227">
        <f>NOVA!B181</f>
        <v>7</v>
      </c>
      <c r="Y11" s="227" t="str">
        <f>NOVA!C181</f>
        <v>Do ONE</v>
      </c>
      <c r="Z11" s="227"/>
      <c r="AA11" s="227" t="str">
        <f>IF(NOVA!S181&lt;&gt;"", NOVA!S181, "")</f>
        <v/>
      </c>
      <c r="AB11" s="224"/>
      <c r="AC11" s="227" t="str">
        <f>NOVA!B58</f>
        <v>3d</v>
      </c>
      <c r="AD11" s="227" t="str">
        <f>NOVA!C58</f>
        <v>Discuss what you've learned</v>
      </c>
      <c r="AE11" s="227"/>
      <c r="AF11" s="227" t="str">
        <f>IF(NOVA!S58&lt;&gt;"", NOVA!S58, "")</f>
        <v/>
      </c>
      <c r="AG11" s="224"/>
      <c r="AH11" s="227" t="str">
        <f>NOVA!B122</f>
        <v>3b3</v>
      </c>
      <c r="AI11" s="227" t="str">
        <f>NOVA!C122</f>
        <v>How is tech used in construction</v>
      </c>
      <c r="AJ11" s="227"/>
      <c r="AK11" s="227" t="str">
        <f>IF(NOVA!S122&lt;&gt;"", NOVA!S122, "")</f>
        <v/>
      </c>
    </row>
    <row r="12" spans="1:37" ht="13.2" customHeight="1">
      <c r="A12" s="41" t="str">
        <f>Achievements!B16</f>
        <v>Council Fire</v>
      </c>
      <c r="B12" s="49" t="str">
        <f>Achievements!S24</f>
        <v/>
      </c>
      <c r="D12" s="374"/>
      <c r="E12" s="31">
        <f>Achievements!$B14</f>
        <v>6</v>
      </c>
      <c r="F12" s="179" t="str">
        <f>Achievements!$C14</f>
        <v>Identify four types of animals</v>
      </c>
      <c r="G12" s="32" t="str">
        <f>IF(Achievements!S14&lt;&gt;"","A","")</f>
        <v/>
      </c>
      <c r="I12" s="378" t="str">
        <f>Electives!E15</f>
        <v>(do two of 1 and two of 2)</v>
      </c>
      <c r="J12" s="178" t="str">
        <f>Electives!B16</f>
        <v>1a</v>
      </c>
      <c r="K12" s="178" t="str">
        <f>Electives!C16</f>
        <v>Fly and modify a paper airplane</v>
      </c>
      <c r="L12" s="31" t="str">
        <f>IF(Electives!S16&lt;&gt;"","E","")</f>
        <v/>
      </c>
      <c r="N12" s="378"/>
      <c r="O12" s="178" t="str">
        <f>Electives!B84</f>
        <v>2a</v>
      </c>
      <c r="P12" s="36" t="str">
        <f>Electives!C84</f>
        <v>Identify a compass rose</v>
      </c>
      <c r="Q12" s="31" t="str">
        <f>IF(Electives!S84&lt;&gt;"","E","")</f>
        <v/>
      </c>
      <c r="R12" s="221"/>
      <c r="S12" s="226">
        <f>'Cub Awards'!B15</f>
        <v>2</v>
      </c>
      <c r="T12" s="364" t="str">
        <f>'Cub Awards'!C15</f>
        <v>Complete Paws on the Path</v>
      </c>
      <c r="U12" s="364"/>
      <c r="V12" s="226" t="str">
        <f>IF('Cub Awards'!S15&lt;&gt;"", 'Cub Awards'!S15, "")</f>
        <v xml:space="preserve"> </v>
      </c>
      <c r="W12" s="221"/>
      <c r="X12" s="227" t="str">
        <f>NOVA!B182</f>
        <v>7a</v>
      </c>
      <c r="Y12" s="227" t="str">
        <f>NOVA!C182</f>
        <v>Visit with someone in a STEM career</v>
      </c>
      <c r="Z12" s="227"/>
      <c r="AA12" s="227" t="str">
        <f>IF(NOVA!S182&lt;&gt;"", NOVA!S182, "")</f>
        <v/>
      </c>
      <c r="AB12" s="221"/>
      <c r="AC12" s="227">
        <f>NOVA!B59</f>
        <v>4</v>
      </c>
      <c r="AD12" s="227" t="str">
        <f>NOVA!C59</f>
        <v>Do TWO from A-F</v>
      </c>
      <c r="AE12" s="227"/>
      <c r="AF12" s="227" t="str">
        <f>IF(NOVA!S59&lt;&gt;"", NOVA!S59, "")</f>
        <v/>
      </c>
      <c r="AG12" s="221"/>
      <c r="AH12" s="227" t="str">
        <f>NOVA!B123</f>
        <v>3b4</v>
      </c>
      <c r="AI12" s="227" t="str">
        <f>NOVA!C123</f>
        <v>How is tech used in sports</v>
      </c>
      <c r="AJ12" s="227"/>
      <c r="AK12" s="227" t="str">
        <f>IF(NOVA!S123&lt;&gt;"", NOVA!S123, "")</f>
        <v/>
      </c>
    </row>
    <row r="13" spans="1:37">
      <c r="A13" s="41" t="str">
        <f>Achievements!B25</f>
        <v>Duty to God Footsteps</v>
      </c>
      <c r="B13" s="49" t="str">
        <f>Achievements!S32</f>
        <v/>
      </c>
      <c r="D13" s="379" t="str">
        <f>Achievements!$B16</f>
        <v>Council Fire</v>
      </c>
      <c r="E13" s="379"/>
      <c r="F13" s="379"/>
      <c r="G13" s="379"/>
      <c r="I13" s="378"/>
      <c r="J13" s="178" t="str">
        <f>Electives!B17</f>
        <v>1b</v>
      </c>
      <c r="K13" s="178" t="str">
        <f>Electives!C17</f>
        <v>Make a balloon powered sled</v>
      </c>
      <c r="L13" s="31" t="str">
        <f>IF(Electives!S17&lt;&gt;"","E","")</f>
        <v/>
      </c>
      <c r="N13" s="378"/>
      <c r="O13" s="178" t="str">
        <f>Electives!B85</f>
        <v>2b</v>
      </c>
      <c r="P13" s="36" t="str">
        <f>Electives!C85</f>
        <v>Use a compass to find north</v>
      </c>
      <c r="Q13" s="31" t="str">
        <f>IF(Electives!S85&lt;&gt;"","E","")</f>
        <v/>
      </c>
      <c r="R13" s="221"/>
      <c r="S13" s="226">
        <f>'Cub Awards'!B16</f>
        <v>3</v>
      </c>
      <c r="T13" s="364" t="str">
        <f>'Cub Awards'!C16</f>
        <v>do five</v>
      </c>
      <c r="U13" s="364"/>
      <c r="V13" s="226" t="str">
        <f>IF('Cub Awards'!S16&lt;&gt;"", 'Cub Awards'!S16, "")</f>
        <v/>
      </c>
      <c r="W13" s="221"/>
      <c r="X13" s="227" t="str">
        <f>NOVA!B183</f>
        <v>7b</v>
      </c>
      <c r="Y13" s="227" t="str">
        <f>NOVA!C183</f>
        <v>Learn about a career dependent on STEM</v>
      </c>
      <c r="Z13" s="227"/>
      <c r="AA13" s="227" t="str">
        <f>IF(NOVA!S183&lt;&gt;"", NOVA!S183, "")</f>
        <v/>
      </c>
      <c r="AB13" s="221"/>
      <c r="AC13" s="227" t="str">
        <f>NOVA!B60</f>
        <v>4a1</v>
      </c>
      <c r="AD13" s="227" t="str">
        <f>NOVA!C60</f>
        <v xml:space="preserve">Catalog 3-5 endangered plants/animals </v>
      </c>
      <c r="AE13" s="227"/>
      <c r="AF13" s="227" t="str">
        <f>IF(NOVA!S60&lt;&gt;"", NOVA!S60, "")</f>
        <v/>
      </c>
      <c r="AG13" s="221"/>
      <c r="AH13" s="227" t="str">
        <f>NOVA!B124</f>
        <v>3b5</v>
      </c>
      <c r="AI13" s="227" t="str">
        <f>NOVA!C124</f>
        <v>How is tech used in entertainment</v>
      </c>
      <c r="AJ13" s="227"/>
      <c r="AK13" s="227" t="str">
        <f>IF(NOVA!S124&lt;&gt;"", NOVA!S124, "")</f>
        <v/>
      </c>
    </row>
    <row r="14" spans="1:37" ht="12.75" customHeight="1">
      <c r="A14" s="41" t="str">
        <f>Achievements!B33</f>
        <v>Howling at the Moon</v>
      </c>
      <c r="B14" s="49" t="str">
        <f>Achievements!S38</f>
        <v xml:space="preserve"> </v>
      </c>
      <c r="D14" s="373" t="str">
        <f>Achievements!E16</f>
        <v>(do 1-2 and one of 3-7)</v>
      </c>
      <c r="E14" s="31">
        <f>Achievements!$B17</f>
        <v>1</v>
      </c>
      <c r="F14" s="179" t="str">
        <f>Achievements!$C17</f>
        <v>Participate in a flag ceremony</v>
      </c>
      <c r="G14" s="32" t="str">
        <f>IF(Achievements!S17&lt;&gt;"","A","")</f>
        <v/>
      </c>
      <c r="I14" s="378"/>
      <c r="J14" s="178" t="str">
        <f>Electives!B18</f>
        <v>1c</v>
      </c>
      <c r="K14" s="178" t="str">
        <f>Electives!C18</f>
        <v>Bounce an underinflated ball</v>
      </c>
      <c r="L14" s="31" t="str">
        <f>IF(Electives!S18&lt;&gt;"","E","")</f>
        <v/>
      </c>
      <c r="N14" s="378"/>
      <c r="O14" s="178">
        <f>Electives!B86</f>
        <v>3</v>
      </c>
      <c r="P14" s="36" t="str">
        <f>Electives!C86</f>
        <v>Use a compass on a scavenger hunt</v>
      </c>
      <c r="Q14" s="31" t="str">
        <f>IF(Electives!S86&lt;&gt;"","E","")</f>
        <v/>
      </c>
      <c r="R14" s="228"/>
      <c r="S14" s="226" t="str">
        <f>'Cub Awards'!B17</f>
        <v>a</v>
      </c>
      <c r="T14" s="364" t="str">
        <f>'Cub Awards'!C17</f>
        <v>Participate in nature hike</v>
      </c>
      <c r="U14" s="364"/>
      <c r="V14" s="226" t="str">
        <f>IF('Cub Awards'!S17&lt;&gt;"", 'Cub Awards'!S17, "")</f>
        <v/>
      </c>
      <c r="W14" s="228"/>
      <c r="X14" s="227">
        <f>NOVA!B184</f>
        <v>8</v>
      </c>
      <c r="Y14" s="227" t="str">
        <f>NOVA!C184</f>
        <v>Discuss scientific method</v>
      </c>
      <c r="Z14" s="227"/>
      <c r="AA14" s="227" t="str">
        <f>IF(NOVA!S184&lt;&gt;"", NOVA!S184, "")</f>
        <v/>
      </c>
      <c r="AB14" s="228"/>
      <c r="AC14" s="227" t="str">
        <f>NOVA!B61</f>
        <v>4a2</v>
      </c>
      <c r="AD14" s="227" t="str">
        <f>NOVA!C61</f>
        <v>Display 10 locally threatened species</v>
      </c>
      <c r="AE14" s="227"/>
      <c r="AF14" s="227" t="str">
        <f>IF(NOVA!S61&lt;&gt;"", NOVA!S61, "")</f>
        <v/>
      </c>
      <c r="AG14" s="228"/>
      <c r="AH14" s="227" t="str">
        <f>NOVA!B125</f>
        <v>3c</v>
      </c>
      <c r="AI14" s="227" t="str">
        <f>NOVA!C125</f>
        <v>Discuss your findings with counselor</v>
      </c>
      <c r="AJ14" s="227"/>
      <c r="AK14" s="227" t="str">
        <f>IF(NOVA!S125&lt;&gt;"", NOVA!S125, "")</f>
        <v/>
      </c>
    </row>
    <row r="15" spans="1:37">
      <c r="A15" s="41" t="str">
        <f>Achievements!B39</f>
        <v>Paws on the Path</v>
      </c>
      <c r="B15" s="49" t="str">
        <f>Achievements!S47</f>
        <v xml:space="preserve"> </v>
      </c>
      <c r="D15" s="374"/>
      <c r="E15" s="31">
        <f>Achievements!$B18</f>
        <v>2</v>
      </c>
      <c r="F15" s="179" t="str">
        <f>Achievements!$C18</f>
        <v>Work on a service project</v>
      </c>
      <c r="G15" s="32" t="str">
        <f>IF(Achievements!S18&lt;&gt;"","A","")</f>
        <v/>
      </c>
      <c r="I15" s="378"/>
      <c r="J15" s="178" t="str">
        <f>Electives!B19</f>
        <v>1d</v>
      </c>
      <c r="K15" s="178" t="str">
        <f>Electives!C19</f>
        <v>Roll an underinflated ball or tire</v>
      </c>
      <c r="L15" s="31" t="str">
        <f>IF(Electives!S19&lt;&gt;"","E","")</f>
        <v/>
      </c>
      <c r="N15" s="378"/>
      <c r="O15" s="178">
        <f>Electives!B87</f>
        <v>4</v>
      </c>
      <c r="P15" s="36" t="str">
        <f>Electives!C87</f>
        <v>Go on a hike with a map and compass</v>
      </c>
      <c r="Q15" s="31" t="str">
        <f>IF(Electives!S87&lt;&gt;"","E","")</f>
        <v/>
      </c>
      <c r="R15" s="224"/>
      <c r="S15" s="226" t="str">
        <f>'Cub Awards'!B18</f>
        <v>b</v>
      </c>
      <c r="T15" s="364" t="str">
        <f>'Cub Awards'!C18</f>
        <v>Participate in outdoor activity</v>
      </c>
      <c r="U15" s="364"/>
      <c r="V15" s="226" t="str">
        <f>IF('Cub Awards'!S18&lt;&gt;"", 'Cub Awards'!S18, "")</f>
        <v/>
      </c>
      <c r="W15" s="224"/>
      <c r="X15" s="227">
        <f>NOVA!B185</f>
        <v>9</v>
      </c>
      <c r="Y15" s="227" t="str">
        <f>NOVA!C185</f>
        <v>Participate in a STEM activity with den</v>
      </c>
      <c r="Z15" s="227"/>
      <c r="AA15" s="227" t="str">
        <f>IF(NOVA!S185&lt;&gt;"", NOVA!S185, "")</f>
        <v/>
      </c>
      <c r="AB15" s="224"/>
      <c r="AC15" s="227" t="str">
        <f>NOVA!B62</f>
        <v>4a3</v>
      </c>
      <c r="AD15" s="227" t="str">
        <f>NOVA!C62</f>
        <v>Discuss threatened v. endangered v. extinct</v>
      </c>
      <c r="AE15" s="227"/>
      <c r="AF15" s="227" t="str">
        <f>IF(NOVA!S62&lt;&gt;"", NOVA!S62, "")</f>
        <v/>
      </c>
      <c r="AG15" s="224"/>
      <c r="AH15" s="227">
        <f>NOVA!B126</f>
        <v>4</v>
      </c>
      <c r="AI15" s="227" t="str">
        <f>NOVA!C126</f>
        <v>Visit a place where tech is used</v>
      </c>
      <c r="AJ15" s="227"/>
      <c r="AK15" s="227" t="str">
        <f>IF(NOVA!S126&lt;&gt;"", NOVA!S126, "")</f>
        <v/>
      </c>
    </row>
    <row r="16" spans="1:37" ht="13.2" customHeight="1">
      <c r="A16" s="42" t="str">
        <f>Achievements!B48</f>
        <v>Running with the Pack</v>
      </c>
      <c r="B16" s="49" t="str">
        <f>Achievements!S55</f>
        <v xml:space="preserve"> </v>
      </c>
      <c r="D16" s="374"/>
      <c r="E16" s="31">
        <f>Achievements!$B19</f>
        <v>3</v>
      </c>
      <c r="F16" s="179" t="str">
        <f>Achievements!$C19</f>
        <v>Talk to a PD officer / FD member, etc</v>
      </c>
      <c r="G16" s="32" t="str">
        <f>IF(Achievements!S19&lt;&gt;"","A","")</f>
        <v/>
      </c>
      <c r="I16" s="378"/>
      <c r="J16" s="178" t="str">
        <f>Electives!B20</f>
        <v>2a</v>
      </c>
      <c r="K16" s="178" t="str">
        <f>Electives!C20</f>
        <v>Record the sounds you hear outside</v>
      </c>
      <c r="L16" s="31" t="str">
        <f>IF(Electives!S20&lt;&gt;"","E","")</f>
        <v/>
      </c>
      <c r="O16" s="174" t="str">
        <f>Electives!B89</f>
        <v>Germs Alive!</v>
      </c>
      <c r="P16" s="29"/>
      <c r="R16" s="224"/>
      <c r="S16" s="226" t="str">
        <f>'Cub Awards'!B19</f>
        <v>c</v>
      </c>
      <c r="T16" s="364" t="str">
        <f>'Cub Awards'!C19</f>
        <v>Explain the buddy system</v>
      </c>
      <c r="U16" s="364"/>
      <c r="V16" s="226" t="str">
        <f>IF('Cub Awards'!S19&lt;&gt;"", 'Cub Awards'!S19, "")</f>
        <v/>
      </c>
      <c r="W16" s="224"/>
      <c r="X16" s="227">
        <f>NOVA!B186</f>
        <v>10</v>
      </c>
      <c r="Y16" s="227" t="str">
        <f>NOVA!C186</f>
        <v>Submit Supernova application</v>
      </c>
      <c r="Z16" s="227"/>
      <c r="AA16" s="227" t="str">
        <f>IF(NOVA!S186&lt;&gt;"", NOVA!S186, "")</f>
        <v/>
      </c>
      <c r="AB16" s="224"/>
      <c r="AC16" s="227" t="str">
        <f>NOVA!B63</f>
        <v>4b1</v>
      </c>
      <c r="AD16" s="227" t="str">
        <f>NOVA!C63</f>
        <v>Catalog 5 locally invasive animals</v>
      </c>
      <c r="AE16" s="227"/>
      <c r="AF16" s="227" t="str">
        <f>IF(NOVA!S63&lt;&gt;"", NOVA!S63, "")</f>
        <v/>
      </c>
      <c r="AG16" s="224"/>
      <c r="AH16" s="227" t="str">
        <f>NOVA!B127</f>
        <v>4a1</v>
      </c>
      <c r="AI16" s="227" t="str">
        <f>NOVA!C127</f>
        <v>Talk with someone about tech used</v>
      </c>
      <c r="AJ16" s="227"/>
      <c r="AK16" s="227" t="str">
        <f>IF(NOVA!S127&lt;&gt;"", NOVA!S127, "")</f>
        <v/>
      </c>
    </row>
    <row r="17" spans="1:37">
      <c r="D17" s="374"/>
      <c r="E17" s="31">
        <f>Achievements!$B20</f>
        <v>4</v>
      </c>
      <c r="F17" s="179" t="str">
        <f>Achievements!$C20</f>
        <v>Show how your community has changed</v>
      </c>
      <c r="G17" s="32" t="str">
        <f>IF(Achievements!S20&lt;&gt;"","A","")</f>
        <v/>
      </c>
      <c r="I17" s="378"/>
      <c r="J17" s="178" t="str">
        <f>Electives!B21</f>
        <v>2b</v>
      </c>
      <c r="K17" s="178" t="str">
        <f>Electives!C21</f>
        <v>Create a wind instrument and play it</v>
      </c>
      <c r="L17" s="31" t="str">
        <f>IF(Electives!S21&lt;&gt;"","E","")</f>
        <v/>
      </c>
      <c r="N17" s="366" t="str">
        <f>Electives!E89</f>
        <v>(do five)</v>
      </c>
      <c r="O17" s="178">
        <f>Electives!B90</f>
        <v>1</v>
      </c>
      <c r="P17" s="36" t="str">
        <f>Electives!C90</f>
        <v>Wash your hands and sing the "Germ Song"</v>
      </c>
      <c r="Q17" s="31" t="str">
        <f>IF(Electives!S90&lt;&gt;"","E","")</f>
        <v/>
      </c>
      <c r="R17" s="230"/>
      <c r="S17" s="226" t="str">
        <f>'Cub Awards'!B20</f>
        <v>d</v>
      </c>
      <c r="T17" s="364" t="str">
        <f>'Cub Awards'!C20</f>
        <v>Attend a pack overnighter</v>
      </c>
      <c r="U17" s="364"/>
      <c r="V17" s="226" t="str">
        <f>IF('Cub Awards'!S20&lt;&gt;"", 'Cub Awards'!S20, "")</f>
        <v/>
      </c>
      <c r="W17" s="230"/>
      <c r="X17" s="222"/>
      <c r="Y17" s="104" t="str">
        <f>NOVA!C5</f>
        <v>NOVA Science: Science Everywhere</v>
      </c>
      <c r="Z17" s="104"/>
      <c r="AA17" s="81"/>
      <c r="AB17" s="230"/>
      <c r="AC17" s="227" t="str">
        <f>NOVA!B64</f>
        <v>4b2</v>
      </c>
      <c r="AD17" s="227" t="str">
        <f>NOVA!C64</f>
        <v>Design display about invasive species</v>
      </c>
      <c r="AE17" s="227"/>
      <c r="AF17" s="227" t="str">
        <f>IF(NOVA!S64&lt;&gt;"", NOVA!S64, "")</f>
        <v/>
      </c>
      <c r="AG17" s="230"/>
      <c r="AH17" s="227" t="str">
        <f>NOVA!B128</f>
        <v>4a2</v>
      </c>
      <c r="AI17" s="227" t="str">
        <f>NOVA!C128</f>
        <v>Ask expert why the tech is used</v>
      </c>
      <c r="AJ17" s="227"/>
      <c r="AK17" s="227" t="str">
        <f>IF(NOVA!S128&lt;&gt;"", NOVA!S128, "")</f>
        <v/>
      </c>
    </row>
    <row r="18" spans="1:37">
      <c r="D18" s="374"/>
      <c r="E18" s="31">
        <f>Achievements!$B21</f>
        <v>5</v>
      </c>
      <c r="F18" s="179" t="str">
        <f>Achievements!$C21</f>
        <v>Present a solution to a community issue</v>
      </c>
      <c r="G18" s="32" t="str">
        <f>IF(Achievements!S21&lt;&gt;"","A","")</f>
        <v/>
      </c>
      <c r="I18" s="378"/>
      <c r="J18" s="178" t="str">
        <f>Electives!B22</f>
        <v>2c</v>
      </c>
      <c r="K18" s="178" t="str">
        <f>Electives!C22</f>
        <v>Investigate how speed affects sound</v>
      </c>
      <c r="L18" s="31" t="str">
        <f>IF(Electives!S22&lt;&gt;"","E","")</f>
        <v/>
      </c>
      <c r="N18" s="371"/>
      <c r="O18" s="178">
        <f>Electives!B91</f>
        <v>2</v>
      </c>
      <c r="P18" s="36" t="str">
        <f>Electives!C91</f>
        <v>Play germ Magnet</v>
      </c>
      <c r="Q18" s="31" t="str">
        <f>IF(Electives!S91&lt;&gt;"","E","")</f>
        <v/>
      </c>
      <c r="R18" s="230"/>
      <c r="S18" s="226" t="str">
        <f>'Cub Awards'!B21</f>
        <v>e</v>
      </c>
      <c r="T18" s="364" t="str">
        <f>'Cub Awards'!C21</f>
        <v>Complete an oudoor service project</v>
      </c>
      <c r="U18" s="364"/>
      <c r="V18" s="226" t="str">
        <f>IF('Cub Awards'!S21&lt;&gt;"", 'Cub Awards'!S21, "")</f>
        <v/>
      </c>
      <c r="W18" s="230"/>
      <c r="X18" s="227" t="str">
        <f>NOVA!B6</f>
        <v>1a</v>
      </c>
      <c r="Y18" s="227" t="str">
        <f>NOVA!C6</f>
        <v>Read or watch 1 hour of science content</v>
      </c>
      <c r="Z18" s="227"/>
      <c r="AA18" s="227" t="str">
        <f>IF(NOVA!S6&lt;&gt;"", NOVA!S6, "")</f>
        <v/>
      </c>
      <c r="AB18" s="230"/>
      <c r="AC18" s="227" t="str">
        <f>NOVA!B65</f>
        <v>4b3</v>
      </c>
      <c r="AD18" s="227" t="str">
        <f>NOVA!C65</f>
        <v>Discuss invasive species</v>
      </c>
      <c r="AE18" s="227"/>
      <c r="AF18" s="227" t="str">
        <f>IF(NOVA!S65&lt;&gt;"", NOVA!S65, "")</f>
        <v/>
      </c>
      <c r="AG18" s="230"/>
      <c r="AH18" s="227" t="str">
        <f>NOVA!B129</f>
        <v>4b</v>
      </c>
      <c r="AI18" s="227" t="str">
        <f>NOVA!C129</f>
        <v>Discuss with counselor your visit</v>
      </c>
      <c r="AJ18" s="227"/>
      <c r="AK18" s="227" t="str">
        <f>IF(NOVA!S129&lt;&gt;"", NOVA!S129, "")</f>
        <v/>
      </c>
    </row>
    <row r="19" spans="1:37">
      <c r="A19" s="44" t="s">
        <v>23</v>
      </c>
      <c r="B19" s="3"/>
      <c r="D19" s="374"/>
      <c r="E19" s="31">
        <f>Achievements!$B22</f>
        <v>6</v>
      </c>
      <c r="F19" s="179" t="str">
        <f>Achievements!$C22</f>
        <v>Make and follow a den duty chart</v>
      </c>
      <c r="G19" s="32" t="str">
        <f>IF(Achievements!S22&lt;&gt;"","A","")</f>
        <v/>
      </c>
      <c r="I19" s="378"/>
      <c r="J19" s="178" t="str">
        <f>Electives!B23</f>
        <v>2d</v>
      </c>
      <c r="K19" s="178" t="str">
        <f>Electives!C23</f>
        <v>Make and fly a kite</v>
      </c>
      <c r="L19" s="31" t="str">
        <f>IF(Electives!S23&lt;&gt;"","E","")</f>
        <v/>
      </c>
      <c r="N19" s="371"/>
      <c r="O19" s="178">
        <f>Electives!B92</f>
        <v>3</v>
      </c>
      <c r="P19" s="36" t="str">
        <f>Electives!C92</f>
        <v>Conduct a sneeze demonstration</v>
      </c>
      <c r="Q19" s="31" t="str">
        <f>IF(Electives!S92&lt;&gt;"","E","")</f>
        <v/>
      </c>
      <c r="R19" s="230"/>
      <c r="S19" s="226" t="str">
        <f>'Cub Awards'!B22</f>
        <v>f</v>
      </c>
      <c r="T19" s="364" t="str">
        <f>'Cub Awards'!C22</f>
        <v>Complete conservation project</v>
      </c>
      <c r="U19" s="364"/>
      <c r="V19" s="226" t="str">
        <f>IF('Cub Awards'!S22&lt;&gt;"", 'Cub Awards'!S22, "")</f>
        <v/>
      </c>
      <c r="W19" s="230"/>
      <c r="X19" s="227" t="str">
        <f>NOVA!B7</f>
        <v>1b</v>
      </c>
      <c r="Y19" s="227" t="str">
        <f>NOVA!C7</f>
        <v>List at least two questions or ideas</v>
      </c>
      <c r="Z19" s="227"/>
      <c r="AA19" s="227" t="str">
        <f>IF(NOVA!S7&lt;&gt;"", NOVA!S7, "")</f>
        <v/>
      </c>
      <c r="AB19" s="230"/>
      <c r="AC19" s="227" t="str">
        <f>NOVA!B66</f>
        <v>4c1</v>
      </c>
      <c r="AD19" s="227" t="str">
        <f>NOVA!C66</f>
        <v>Visit a local ecosystem and investigate</v>
      </c>
      <c r="AE19" s="227"/>
      <c r="AF19" s="227" t="str">
        <f>IF(NOVA!S66&lt;&gt;"", NOVA!S66, "")</f>
        <v/>
      </c>
      <c r="AG19" s="230"/>
      <c r="AH19" s="227">
        <f>NOVA!B130</f>
        <v>5</v>
      </c>
      <c r="AI19" s="227" t="str">
        <f>NOVA!C130</f>
        <v>Discuss how tech affects your life</v>
      </c>
      <c r="AJ19" s="227"/>
      <c r="AK19" s="227" t="str">
        <f>IF(NOVA!S130&lt;&gt;"", NOVA!S130, "")</f>
        <v/>
      </c>
    </row>
    <row r="20" spans="1:37">
      <c r="A20" s="132" t="str">
        <f>Electives!B6</f>
        <v>Adventures in Coins</v>
      </c>
      <c r="B20" s="31" t="str">
        <f>IF(Electives!S14&gt;0,Electives!S14," ")</f>
        <v/>
      </c>
      <c r="D20" s="375"/>
      <c r="E20" s="31">
        <f>Achievements!$B23</f>
        <v>7</v>
      </c>
      <c r="F20" s="179" t="str">
        <f>Achievements!$C23</f>
        <v>Participate in assembly for military vets</v>
      </c>
      <c r="G20" s="32" t="str">
        <f>IF(Achievements!S23&lt;&gt;"","A","")</f>
        <v/>
      </c>
      <c r="I20" s="378"/>
      <c r="J20" s="178" t="str">
        <f>Electives!B24</f>
        <v>2e</v>
      </c>
      <c r="K20" s="178" t="str">
        <f>Electives!C24</f>
        <v>Participate in a wind powered race</v>
      </c>
      <c r="L20" s="31" t="str">
        <f>IF(Electives!S24&lt;&gt;"","E","")</f>
        <v/>
      </c>
      <c r="N20" s="371"/>
      <c r="O20" s="178">
        <f>Electives!B93</f>
        <v>4</v>
      </c>
      <c r="P20" s="36" t="str">
        <f>Electives!C93</f>
        <v>Conduct a mucus demonstration</v>
      </c>
      <c r="Q20" s="31" t="str">
        <f>IF(Electives!S93&lt;&gt;"","E","")</f>
        <v/>
      </c>
      <c r="R20" s="230"/>
      <c r="S20" s="226" t="str">
        <f>'Cub Awards'!B23</f>
        <v>g</v>
      </c>
      <c r="T20" s="364" t="str">
        <f>'Cub Awards'!C23</f>
        <v>Earn the Summertime Pack Award</v>
      </c>
      <c r="U20" s="364"/>
      <c r="V20" s="226" t="str">
        <f>IF('Cub Awards'!S23&lt;&gt;"", 'Cub Awards'!S23, "")</f>
        <v/>
      </c>
      <c r="W20" s="230"/>
      <c r="X20" s="227" t="str">
        <f>NOVA!B8</f>
        <v>1c</v>
      </c>
      <c r="Y20" s="227" t="str">
        <f>NOVA!C8</f>
        <v>Discuss two with your counselor</v>
      </c>
      <c r="Z20" s="227"/>
      <c r="AA20" s="227" t="str">
        <f>IF(NOVA!S8&lt;&gt;"", NOVA!S8, "")</f>
        <v/>
      </c>
      <c r="AB20" s="230"/>
      <c r="AC20" s="227" t="str">
        <f>NOVA!B67</f>
        <v>4c2</v>
      </c>
      <c r="AD20" s="227" t="str">
        <f>NOVA!C67</f>
        <v>Draw food web of plants / animals</v>
      </c>
      <c r="AE20" s="227"/>
      <c r="AF20" s="227" t="str">
        <f>IF(NOVA!S67&lt;&gt;"", NOVA!S67, "")</f>
        <v/>
      </c>
      <c r="AG20" s="230"/>
      <c r="AH20" s="223"/>
      <c r="AI20" s="224" t="str">
        <f>NOVA!C132</f>
        <v>NOVA Engineering: Swing!</v>
      </c>
      <c r="AJ20" s="225"/>
      <c r="AK20" s="223"/>
    </row>
    <row r="21" spans="1:37">
      <c r="A21" s="133" t="str">
        <f>Electives!B15</f>
        <v>Air of the Wolf</v>
      </c>
      <c r="B21" s="31" t="str">
        <f>IF(Electives!S25&gt;0,Electives!S25,"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IF(Electives!S94&lt;&gt;"","E","")</f>
        <v/>
      </c>
      <c r="R21" s="230"/>
      <c r="S21" s="226" t="str">
        <f>'Cub Awards'!B24</f>
        <v>h</v>
      </c>
      <c r="T21" s="364" t="str">
        <f>'Cub Awards'!C24</f>
        <v>Participate in nature observation</v>
      </c>
      <c r="U21" s="364"/>
      <c r="V21" s="226" t="str">
        <f>IF('Cub Awards'!S24&lt;&gt;"", 'Cub Awards'!S24, "")</f>
        <v/>
      </c>
      <c r="W21" s="230"/>
      <c r="X21" s="227">
        <f>NOVA!B9</f>
        <v>2</v>
      </c>
      <c r="Y21" s="227" t="str">
        <f>NOVA!C9</f>
        <v>Complete an elective listed in comment</v>
      </c>
      <c r="Z21" s="227"/>
      <c r="AA21" s="227" t="str">
        <f>IF(NOVA!S9&lt;&gt;"", NOVA!S9, "")</f>
        <v/>
      </c>
      <c r="AB21" s="230"/>
      <c r="AC21" s="227" t="str">
        <f>NOVA!B68</f>
        <v>4c3</v>
      </c>
      <c r="AD21" s="227" t="str">
        <f>NOVA!C68</f>
        <v>Discuss food web with counselor</v>
      </c>
      <c r="AE21" s="227"/>
      <c r="AF21" s="227" t="str">
        <f>IF(NOVA!S68&lt;&gt;"", NOVA!S68, "")</f>
        <v/>
      </c>
      <c r="AG21" s="230"/>
      <c r="AH21" s="227" t="str">
        <f>NOVA!B133</f>
        <v>1a</v>
      </c>
      <c r="AI21" s="227" t="str">
        <f>NOVA!C133</f>
        <v>Read or watch 1 hour of mechanical content</v>
      </c>
      <c r="AJ21" s="227"/>
      <c r="AK21" s="227" t="str">
        <f>IF(NOVA!S133&lt;&gt;"", NOVA!S133, "")</f>
        <v/>
      </c>
    </row>
    <row r="22" spans="1:37" ht="12.75" customHeight="1">
      <c r="A22" s="133" t="str">
        <f>Electives!B26</f>
        <v>Code of the Wolf</v>
      </c>
      <c r="B22" s="50" t="str">
        <f>IF(Electives!S49&gt;0,Electives!S49," ")</f>
        <v xml:space="preserve"> </v>
      </c>
      <c r="D22" s="376" t="str">
        <f>Achievements!E25</f>
        <v>(do 1 or 2 and two of 4-6)</v>
      </c>
      <c r="E22" s="31">
        <f>Achievements!$B26</f>
        <v>1</v>
      </c>
      <c r="F22" s="179" t="str">
        <f>Achievements!$C26</f>
        <v>Discuss your duty to God</v>
      </c>
      <c r="G22" s="32" t="str">
        <f>IF(Achievements!S26&lt;&gt;"","A","")</f>
        <v/>
      </c>
      <c r="I22" s="378" t="str">
        <f>Electives!E26</f>
        <v>(do two of 1, one of 2, one of 3 and one of 4)</v>
      </c>
      <c r="J22" s="178" t="str">
        <f>Electives!B27</f>
        <v>1a</v>
      </c>
      <c r="K22" s="36" t="str">
        <f>Electives!C27</f>
        <v>Make a game requiring math to keep score</v>
      </c>
      <c r="L22" s="31" t="str">
        <f>IF(Electives!S27&lt;&gt;"","E","")</f>
        <v/>
      </c>
      <c r="N22" s="372"/>
      <c r="O22" s="178">
        <f>Electives!B95</f>
        <v>6</v>
      </c>
      <c r="P22" s="36" t="str">
        <f>Electives!C95</f>
        <v>Make a clean room chart</v>
      </c>
      <c r="Q22" s="31" t="str">
        <f>IF(Electives!S95&lt;&gt;"","E","")</f>
        <v/>
      </c>
      <c r="R22" s="230"/>
      <c r="S22" s="226" t="str">
        <f>'Cub Awards'!B25</f>
        <v>i</v>
      </c>
      <c r="T22" s="364" t="str">
        <f>'Cub Awards'!C25</f>
        <v>Participate in outdoor aquatics</v>
      </c>
      <c r="U22" s="364"/>
      <c r="V22" s="226" t="str">
        <f>IF('Cub Awards'!S25&lt;&gt;"", 'Cub Awards'!S25, "")</f>
        <v/>
      </c>
      <c r="W22" s="230"/>
      <c r="X22" s="227" t="str">
        <f>NOVA!B10</f>
        <v>3a</v>
      </c>
      <c r="Y22" s="227" t="str">
        <f>NOVA!C10</f>
        <v>Choose a question to investigate</v>
      </c>
      <c r="Z22" s="227"/>
      <c r="AA22" s="227" t="str">
        <f>IF(NOVA!S10&lt;&gt;"", NOVA!S10, "")</f>
        <v/>
      </c>
      <c r="AB22" s="230"/>
      <c r="AC22" s="227" t="str">
        <f>NOVA!B69</f>
        <v>4d1</v>
      </c>
      <c r="AD22" s="227" t="str">
        <f>NOVA!C69</f>
        <v>Crate diorama of local animal's habitat</v>
      </c>
      <c r="AE22" s="227"/>
      <c r="AF22" s="227" t="str">
        <f>IF(NOVA!S69&lt;&gt;"", NOVA!S69, "")</f>
        <v/>
      </c>
      <c r="AG22" s="230"/>
      <c r="AH22" s="227" t="str">
        <f>NOVA!B134</f>
        <v>1b</v>
      </c>
      <c r="AI22" s="227" t="str">
        <f>NOVA!C134</f>
        <v>List at least two questions or ideas</v>
      </c>
      <c r="AJ22" s="227"/>
      <c r="AK22" s="227" t="str">
        <f>IF(NOVA!S134&lt;&gt;"", NOVA!S134, "")</f>
        <v/>
      </c>
    </row>
    <row r="23" spans="1:37">
      <c r="A23" s="133" t="str">
        <f>Electives!B50</f>
        <v>Collections and Hobbies</v>
      </c>
      <c r="B23" s="31" t="str">
        <f>IF(Electives!S57&gt;0,Electives!S57," ")</f>
        <v/>
      </c>
      <c r="D23" s="377"/>
      <c r="E23" s="31">
        <f>Achievements!$B27</f>
        <v>2</v>
      </c>
      <c r="F23" s="179" t="str">
        <f>Achievements!$C27</f>
        <v>Earn the religious emblem of your faith</v>
      </c>
      <c r="G23" s="32" t="str">
        <f>IF(Achievements!S27&lt;&gt;"","A","")</f>
        <v/>
      </c>
      <c r="I23" s="378"/>
      <c r="J23" s="178" t="str">
        <f>Electives!B28</f>
        <v>1b</v>
      </c>
      <c r="K23" s="36" t="str">
        <f>Electives!C28</f>
        <v>Play of "Go Fish for 10's"</v>
      </c>
      <c r="L23" s="31" t="str">
        <f>IF(Electives!S28&lt;&gt;"","E","")</f>
        <v/>
      </c>
      <c r="O23" s="174" t="str">
        <f>Electives!B97</f>
        <v>Grow Something</v>
      </c>
      <c r="P23" s="29"/>
      <c r="R23" s="230"/>
      <c r="S23" s="226" t="str">
        <f>'Cub Awards'!B26</f>
        <v>j</v>
      </c>
      <c r="T23" s="364" t="str">
        <f>'Cub Awards'!C26</f>
        <v>Participate in outdoor campfire pgm</v>
      </c>
      <c r="U23" s="364"/>
      <c r="V23" s="226" t="str">
        <f>IF('Cub Awards'!S26&lt;&gt;"", 'Cub Awards'!S26, "")</f>
        <v/>
      </c>
      <c r="W23" s="230"/>
      <c r="X23" s="227" t="str">
        <f>NOVA!B11</f>
        <v>3b</v>
      </c>
      <c r="Y23" s="227" t="str">
        <f>NOVA!C11</f>
        <v>Use scientific method to investigate</v>
      </c>
      <c r="Z23" s="227"/>
      <c r="AA23" s="227" t="str">
        <f>IF(NOVA!S11&lt;&gt;"", NOVA!S11, "")</f>
        <v/>
      </c>
      <c r="AB23" s="230"/>
      <c r="AC23" s="227" t="str">
        <f>NOVA!B70</f>
        <v>4d2</v>
      </c>
      <c r="AD23" s="227" t="str">
        <f>NOVA!C70</f>
        <v>Explain what animal must have</v>
      </c>
      <c r="AE23" s="227"/>
      <c r="AF23" s="227" t="str">
        <f>IF(NOVA!S70&lt;&gt;"", NOVA!S70, "")</f>
        <v/>
      </c>
      <c r="AG23" s="230"/>
      <c r="AH23" s="227" t="str">
        <f>NOVA!B135</f>
        <v>1c</v>
      </c>
      <c r="AI23" s="227" t="str">
        <f>NOVA!C135</f>
        <v>Discuss two with your counselor</v>
      </c>
      <c r="AJ23" s="227"/>
      <c r="AK23" s="227" t="str">
        <f>IF(NOVA!S135&lt;&gt;"", NOVA!S135, "")</f>
        <v/>
      </c>
    </row>
    <row r="24" spans="1:37">
      <c r="A24" s="133" t="str">
        <f>Electives!B58</f>
        <v>Cubs Who Care</v>
      </c>
      <c r="B24" s="31" t="str">
        <f>IF(Electives!S73&gt;0,Electives!S73," ")</f>
        <v/>
      </c>
      <c r="D24" s="377"/>
      <c r="E24" s="31">
        <f>Achievements!$B28</f>
        <v>3</v>
      </c>
      <c r="F24" s="179" t="str">
        <f>Achievements!$C28</f>
        <v>Offer a prayer, etc with family/den/pack</v>
      </c>
      <c r="G24" s="32" t="str">
        <f>IF(Achievements!S28&lt;&gt;"","A","")</f>
        <v/>
      </c>
      <c r="I24" s="378"/>
      <c r="J24" s="178" t="str">
        <f>Electives!B29</f>
        <v>1c</v>
      </c>
      <c r="K24" s="36" t="str">
        <f>Electives!C29</f>
        <v>Do 5 activities that use math</v>
      </c>
      <c r="L24" s="31" t="str">
        <f>IF(Electives!S29&lt;&gt;"","E","")</f>
        <v/>
      </c>
      <c r="N24" s="366" t="str">
        <f>Electives!E97</f>
        <v>(do 1-3 and one of 4)</v>
      </c>
      <c r="O24" s="178">
        <f>Electives!B98</f>
        <v>1</v>
      </c>
      <c r="P24" s="36" t="str">
        <f>Electives!C98</f>
        <v>Plant a seed</v>
      </c>
      <c r="Q24" s="31" t="str">
        <f>IF(Electives!S98&lt;&gt;"","E","")</f>
        <v/>
      </c>
      <c r="R24" s="230"/>
      <c r="S24" s="226" t="str">
        <f>'Cub Awards'!B27</f>
        <v>k</v>
      </c>
      <c r="T24" s="364" t="str">
        <f>'Cub Awards'!C27</f>
        <v>Participate in outdoor sporting event</v>
      </c>
      <c r="U24" s="364"/>
      <c r="V24" s="226" t="str">
        <f>IF('Cub Awards'!S27&lt;&gt;"", 'Cub Awards'!S27, "")</f>
        <v/>
      </c>
      <c r="W24" s="230"/>
      <c r="X24" s="227" t="str">
        <f>NOVA!B12</f>
        <v>3c</v>
      </c>
      <c r="Y24" s="227" t="str">
        <f>NOVA!C12</f>
        <v>Discuss findings with counselor</v>
      </c>
      <c r="Z24" s="227"/>
      <c r="AA24" s="227" t="str">
        <f>IF(NOVA!S12&lt;&gt;"", NOVA!S12, "")</f>
        <v/>
      </c>
      <c r="AB24" s="230"/>
      <c r="AC24" s="238" t="str">
        <f>NOVA!B71</f>
        <v>4e1</v>
      </c>
      <c r="AD24" s="227" t="str">
        <f>NOVA!C71</f>
        <v>Make and place a bird feeder</v>
      </c>
      <c r="AE24" s="227"/>
      <c r="AF24" s="227" t="str">
        <f>IF(NOVA!S71&lt;&gt;"", NOVA!S71, "")</f>
        <v/>
      </c>
      <c r="AG24" s="230"/>
      <c r="AH24" s="227">
        <f>NOVA!B136</f>
        <v>2</v>
      </c>
      <c r="AI24" s="227" t="str">
        <f>NOVA!C136</f>
        <v>Complete an elective listed in comment</v>
      </c>
      <c r="AJ24" s="227"/>
      <c r="AK24" s="227" t="str">
        <f>IF(NOVA!S136&lt;&gt;"", NOVA!S136, "")</f>
        <v/>
      </c>
    </row>
    <row r="25" spans="1:37" ht="12.75" customHeight="1">
      <c r="A25" s="133" t="str">
        <f>Electives!B74</f>
        <v>Digging in the Past</v>
      </c>
      <c r="B25" s="31" t="str">
        <f>IF(Electives!S80&gt;0,Electives!S80," ")</f>
        <v/>
      </c>
      <c r="D25" s="377"/>
      <c r="E25" s="31">
        <f>Achievements!$B29</f>
        <v>4</v>
      </c>
      <c r="F25" s="179" t="str">
        <f>Achievements!$C29</f>
        <v>Read a story about religious freedom</v>
      </c>
      <c r="G25" s="32" t="str">
        <f>IF(Achievements!S29&lt;&gt;"","A","")</f>
        <v/>
      </c>
      <c r="I25" s="378"/>
      <c r="J25" s="178" t="str">
        <f>Electives!B30</f>
        <v>1d</v>
      </c>
      <c r="K25" s="36" t="str">
        <f>Electives!C30</f>
        <v>Make a rekenrek with two rows</v>
      </c>
      <c r="L25" s="31" t="str">
        <f>IF(Electives!S30&lt;&gt;"","E","")</f>
        <v/>
      </c>
      <c r="N25" s="371"/>
      <c r="O25" s="178">
        <f>Electives!B99</f>
        <v>2</v>
      </c>
      <c r="P25" s="36" t="str">
        <f>Electives!C99</f>
        <v>Learn about what grows in your area</v>
      </c>
      <c r="Q25" s="31" t="str">
        <f>IF(Electives!S99&lt;&gt;"","E","")</f>
        <v/>
      </c>
      <c r="R25" s="230"/>
      <c r="S25" s="226" t="str">
        <f>'Cub Awards'!B28</f>
        <v>l</v>
      </c>
      <c r="T25" s="364" t="str">
        <f>'Cub Awards'!C28</f>
        <v>Participate in outdoor worship service</v>
      </c>
      <c r="U25" s="364"/>
      <c r="V25" s="226" t="str">
        <f>IF('Cub Awards'!S28&lt;&gt;"", 'Cub Awards'!S28, "")</f>
        <v/>
      </c>
      <c r="W25" s="230"/>
      <c r="X25" s="227">
        <f>NOVA!B13</f>
        <v>4</v>
      </c>
      <c r="Y25" s="227" t="str">
        <f>NOVA!C13</f>
        <v>Visit a place where science is done</v>
      </c>
      <c r="Z25" s="227"/>
      <c r="AA25" s="227" t="str">
        <f>IF(NOVA!S13&lt;&gt;"", NOVA!S13, "")</f>
        <v/>
      </c>
      <c r="AB25" s="230"/>
      <c r="AC25" s="227" t="str">
        <f>NOVA!B72</f>
        <v>4e2</v>
      </c>
      <c r="AD25" s="227" t="str">
        <f>NOVA!C72</f>
        <v>Fill feeder with birdseed</v>
      </c>
      <c r="AE25" s="227"/>
      <c r="AF25" s="227" t="str">
        <f>IF(NOVA!S72&lt;&gt;"", NOVA!S72, "")</f>
        <v/>
      </c>
      <c r="AG25" s="230"/>
      <c r="AH25" s="227" t="str">
        <f>NOVA!B137</f>
        <v>3a1</v>
      </c>
      <c r="AI25" s="227" t="str">
        <f>NOVA!C137</f>
        <v>Make a list of the three kinds of levers</v>
      </c>
      <c r="AJ25" s="227"/>
      <c r="AK25" s="227" t="str">
        <f>IF(NOVA!S137&lt;&gt;"", NOVA!S137, "")</f>
        <v/>
      </c>
    </row>
    <row r="26" spans="1:37" ht="12.75" customHeight="1">
      <c r="A26" s="133" t="str">
        <f>Electives!B81</f>
        <v>Finding Your Way</v>
      </c>
      <c r="B26" s="31" t="str">
        <f>IF(Electives!S88&gt;0,Electives!S88," ")</f>
        <v xml:space="preserve"> </v>
      </c>
      <c r="D26" s="377"/>
      <c r="E26" s="31">
        <f>Achievements!$B30</f>
        <v>5</v>
      </c>
      <c r="F26" s="179" t="str">
        <f>Achievements!$C30</f>
        <v>Learn a song of grace</v>
      </c>
      <c r="G26" s="32" t="str">
        <f>IF(Achievements!S30&lt;&gt;"","A","")</f>
        <v/>
      </c>
      <c r="I26" s="378"/>
      <c r="J26" s="178" t="str">
        <f>Electives!B31</f>
        <v>1e</v>
      </c>
      <c r="K26" s="36" t="str">
        <f>Electives!C31</f>
        <v xml:space="preserve">Make a rain gauge </v>
      </c>
      <c r="L26" s="31" t="str">
        <f>IF(Electives!S31&lt;&gt;"","E","")</f>
        <v/>
      </c>
      <c r="N26" s="371"/>
      <c r="O26" s="178">
        <f>Electives!B100</f>
        <v>3</v>
      </c>
      <c r="P26" s="36" t="str">
        <f>Electives!C100</f>
        <v>Visit a botanical garden</v>
      </c>
      <c r="Q26" s="31" t="str">
        <f>IF(Electives!S100&lt;&gt;"","E","")</f>
        <v/>
      </c>
      <c r="R26" s="231"/>
      <c r="S26" s="226" t="str">
        <f>'Cub Awards'!B29</f>
        <v>m</v>
      </c>
      <c r="T26" s="364" t="str">
        <f>'Cub Awards'!C29</f>
        <v>Explore park</v>
      </c>
      <c r="U26" s="364"/>
      <c r="V26" s="226" t="str">
        <f>IF('Cub Awards'!S29&lt;&gt;"", 'Cub Awards'!S29, "")</f>
        <v/>
      </c>
      <c r="W26" s="231"/>
      <c r="X26" s="227" t="str">
        <f>NOVA!B14</f>
        <v>4a</v>
      </c>
      <c r="Y26" s="227" t="str">
        <f>NOVA!C14</f>
        <v>Talk to someone in charge about science</v>
      </c>
      <c r="Z26" s="227"/>
      <c r="AA26" s="227" t="str">
        <f>IF(NOVA!S14&lt;&gt;"", NOVA!S14, "")</f>
        <v/>
      </c>
      <c r="AB26" s="231"/>
      <c r="AC26" s="227" t="str">
        <f>NOVA!B73</f>
        <v>4e3</v>
      </c>
      <c r="AD26" s="227" t="str">
        <f>NOVA!C73</f>
        <v>Provide a water source</v>
      </c>
      <c r="AE26" s="227"/>
      <c r="AF26" s="227" t="str">
        <f>IF(NOVA!S73&lt;&gt;"", NOVA!S73, "")</f>
        <v/>
      </c>
      <c r="AG26" s="231"/>
      <c r="AH26" s="227" t="str">
        <f>NOVA!B138</f>
        <v>3a2</v>
      </c>
      <c r="AI26" s="227" t="str">
        <f>NOVA!C138</f>
        <v>Show how each lever work</v>
      </c>
      <c r="AJ26" s="227"/>
      <c r="AK26" s="227" t="str">
        <f>IF(NOVA!S138&lt;&gt;"", NOVA!S138, "")</f>
        <v/>
      </c>
    </row>
    <row r="27" spans="1:37" ht="13.2" customHeight="1">
      <c r="A27" s="133" t="str">
        <f>Electives!B89</f>
        <v>Germs Alive!</v>
      </c>
      <c r="B27" s="31" t="str">
        <f>IF(Electives!S96&gt;0,Electives!S96," ")</f>
        <v xml:space="preserve"> </v>
      </c>
      <c r="D27" s="377"/>
      <c r="E27" s="31">
        <f>Achievements!$B31</f>
        <v>6</v>
      </c>
      <c r="F27" s="179" t="str">
        <f>Achievements!$C31</f>
        <v>Visit a religious monument</v>
      </c>
      <c r="G27" s="32" t="str">
        <f>IF(Achievements!S31&lt;&gt;"","A","")</f>
        <v/>
      </c>
      <c r="I27" s="378"/>
      <c r="J27" s="178" t="str">
        <f>Electives!B33</f>
        <v>2a</v>
      </c>
      <c r="K27" s="36" t="str">
        <f>Electives!C33</f>
        <v>Identify 3 shapes in nature</v>
      </c>
      <c r="L27" s="31" t="str">
        <f>IF(Electives!S33&lt;&gt;"","E","")</f>
        <v/>
      </c>
      <c r="N27" s="371"/>
      <c r="O27" s="178" t="str">
        <f>Electives!B101</f>
        <v>4a</v>
      </c>
      <c r="P27" s="36" t="str">
        <f>Electives!C101</f>
        <v>Make a terrarium</v>
      </c>
      <c r="Q27" s="31" t="str">
        <f>IF(Electives!S101&lt;&gt;"","E","")</f>
        <v/>
      </c>
      <c r="R27" s="228"/>
      <c r="S27" s="226" t="str">
        <f>'Cub Awards'!B30</f>
        <v>n</v>
      </c>
      <c r="T27" s="364" t="str">
        <f>'Cub Awards'!C30</f>
        <v>Invent and play outside game</v>
      </c>
      <c r="U27" s="364"/>
      <c r="V27" s="226" t="str">
        <f>IF('Cub Awards'!S30&lt;&gt;"", 'Cub Awards'!S30, "")</f>
        <v/>
      </c>
      <c r="W27" s="228"/>
      <c r="X27" s="227" t="str">
        <f>NOVA!B15</f>
        <v>4b</v>
      </c>
      <c r="Y27" s="227" t="str">
        <f>NOVA!C15</f>
        <v>Discuss science done/used/explained</v>
      </c>
      <c r="Z27" s="227"/>
      <c r="AA27" s="227" t="str">
        <f>IF(NOVA!S15&lt;&gt;"", NOVA!S15, "")</f>
        <v/>
      </c>
      <c r="AB27" s="228"/>
      <c r="AC27" s="227" t="str">
        <f>NOVA!B74</f>
        <v>4e4</v>
      </c>
      <c r="AD27" s="227" t="str">
        <f>NOVA!C74</f>
        <v>Watch and record feeder for 2 weeks</v>
      </c>
      <c r="AE27" s="227"/>
      <c r="AF27" s="227" t="str">
        <f>IF(NOVA!S74&lt;&gt;"", NOVA!S74, "")</f>
        <v/>
      </c>
      <c r="AG27" s="228"/>
      <c r="AH27" s="227" t="str">
        <f>NOVA!B139</f>
        <v>3a3</v>
      </c>
      <c r="AI27" s="227" t="str">
        <f>NOVA!C139</f>
        <v>Show how the lever moves something</v>
      </c>
      <c r="AJ27" s="227"/>
      <c r="AK27" s="227" t="str">
        <f>IF(NOVA!S139&lt;&gt;"", NOVA!S139, "")</f>
        <v/>
      </c>
    </row>
    <row r="28" spans="1:37" ht="13.2" customHeight="1">
      <c r="A28" s="133" t="str">
        <f>Electives!B97</f>
        <v>Grow Something</v>
      </c>
      <c r="B28" s="31" t="str">
        <f>IF(Electives!S104&gt;0,Electives!S104," ")</f>
        <v/>
      </c>
      <c r="D28" s="180" t="str">
        <f>Achievements!$B33</f>
        <v>Howling at the Moon</v>
      </c>
      <c r="E28" s="180"/>
      <c r="F28" s="180"/>
      <c r="G28" s="180"/>
      <c r="I28" s="378"/>
      <c r="J28" s="178" t="str">
        <f>Electives!B34</f>
        <v>2b</v>
      </c>
      <c r="K28" s="36" t="str">
        <f>Electives!C34</f>
        <v>Identify 2 shapes in bridges</v>
      </c>
      <c r="L28" s="31" t="str">
        <f>IF(Electives!S34&lt;&gt;"","E","")</f>
        <v/>
      </c>
      <c r="N28" s="371"/>
      <c r="O28" s="178" t="str">
        <f>Electives!B102</f>
        <v>4b</v>
      </c>
      <c r="P28" s="36" t="str">
        <f>Electives!C102</f>
        <v>Grow a garden with a seed tray</v>
      </c>
      <c r="Q28" s="31" t="str">
        <f>IF(Electives!S102&lt;&gt;"","E","")</f>
        <v/>
      </c>
      <c r="R28" s="230"/>
      <c r="S28" s="229"/>
      <c r="T28" s="324" t="str">
        <f>'Cub Awards'!C32</f>
        <v>World Conservation Award</v>
      </c>
      <c r="U28" s="324"/>
      <c r="V28" s="229"/>
      <c r="W28" s="230"/>
      <c r="X28" s="227">
        <f>NOVA!B16</f>
        <v>5</v>
      </c>
      <c r="Y28" s="227" t="str">
        <f>NOVA!C16</f>
        <v>Discuss how science affects daily life</v>
      </c>
      <c r="Z28" s="227"/>
      <c r="AA28" s="227" t="str">
        <f>IF(NOVA!S16&lt;&gt;"", NOVA!S16, "")</f>
        <v/>
      </c>
      <c r="AB28" s="230"/>
      <c r="AC28" s="227" t="str">
        <f>NOVA!B75</f>
        <v>4e5</v>
      </c>
      <c r="AD28" s="227" t="str">
        <f>NOVA!C75</f>
        <v>Identify visitors</v>
      </c>
      <c r="AE28" s="227"/>
      <c r="AF28" s="227" t="str">
        <f>IF(NOVA!S75&lt;&gt;"", NOVA!S75, "")</f>
        <v/>
      </c>
      <c r="AG28" s="230"/>
      <c r="AH28" s="227" t="str">
        <f>NOVA!B140</f>
        <v>3a4</v>
      </c>
      <c r="AI28" s="227" t="str">
        <f>NOVA!C140</f>
        <v>Show the class of each lever</v>
      </c>
      <c r="AJ28" s="227"/>
      <c r="AK28" s="227" t="str">
        <f>IF(NOVA!S140&lt;&gt;"", NOVA!S140, "")</f>
        <v/>
      </c>
    </row>
    <row r="29" spans="1:37" ht="12.75" customHeight="1">
      <c r="A29" s="133" t="str">
        <f>Electives!B105</f>
        <v>Hometown Heroes</v>
      </c>
      <c r="B29" s="31" t="str">
        <f>IF(Electives!S112&gt;0,Electives!S112," ")</f>
        <v/>
      </c>
      <c r="D29" s="373" t="str">
        <f>Achievements!E33</f>
        <v>(do all)</v>
      </c>
      <c r="E29" s="32">
        <f>Achievements!$B34</f>
        <v>1</v>
      </c>
      <c r="F29" s="33" t="str">
        <f>Achievements!$C34</f>
        <v>Communicate in two ways</v>
      </c>
      <c r="G29" s="32" t="str">
        <f>IF(Achievements!S34&lt;&gt;"","A","")</f>
        <v/>
      </c>
      <c r="I29" s="378"/>
      <c r="J29" s="178" t="str">
        <f>Electives!B35</f>
        <v>2c</v>
      </c>
      <c r="K29" s="36" t="str">
        <f>Electives!C35</f>
        <v>Choose a shape and record where you see it</v>
      </c>
      <c r="L29" s="31" t="str">
        <f>IF(Electives!S35&lt;&gt;"","E","")</f>
        <v/>
      </c>
      <c r="N29" s="372"/>
      <c r="O29" s="178" t="str">
        <f>Electives!B103</f>
        <v>4c</v>
      </c>
      <c r="P29" s="36" t="str">
        <f>Electives!C103</f>
        <v>Grow a sweep potato in water</v>
      </c>
      <c r="Q29" s="31" t="str">
        <f>IF(Electives!S103&lt;&gt;"","E","")</f>
        <v/>
      </c>
      <c r="R29" s="224"/>
      <c r="S29" s="226">
        <f>'Cub Awards'!B33</f>
        <v>1</v>
      </c>
      <c r="T29" s="364" t="str">
        <f>'Cub Awards'!C33</f>
        <v>Complete Paws on the Path</v>
      </c>
      <c r="U29" s="364"/>
      <c r="V29" s="226" t="str">
        <f>IF('Cub Awards'!S33&lt;&gt;"", 'Cub Awards'!S33,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IF(NOVA!S76&lt;&gt;"", NOVA!S76, "")</f>
        <v/>
      </c>
      <c r="AG29" s="224"/>
      <c r="AH29" s="227" t="str">
        <f>NOVA!B141</f>
        <v>3a5</v>
      </c>
      <c r="AI29" s="227" t="str">
        <f>NOVA!C141</f>
        <v>Show why we use levers</v>
      </c>
      <c r="AJ29" s="227"/>
      <c r="AK29" s="227" t="str">
        <f>IF(NOVA!S141&lt;&gt;"", NOVA!S141, "")</f>
        <v/>
      </c>
    </row>
    <row r="30" spans="1:37" ht="12.75" customHeight="1">
      <c r="A30" s="133" t="str">
        <f>Electives!B113</f>
        <v>Motor Away</v>
      </c>
      <c r="B30" s="31" t="str">
        <f>IF(Electives!S118&gt;0,Electives!S118," ")</f>
        <v xml:space="preserve"> </v>
      </c>
      <c r="D30" s="374"/>
      <c r="E30" s="31">
        <f>Achievements!$B35</f>
        <v>2</v>
      </c>
      <c r="F30" s="179" t="str">
        <f>Achievements!$C35</f>
        <v>Create an original skit</v>
      </c>
      <c r="G30" s="32" t="str">
        <f>IF(Achievements!S35&lt;&gt;"","A","")</f>
        <v/>
      </c>
      <c r="I30" s="378"/>
      <c r="J30" s="178" t="str">
        <f>Electives!B37</f>
        <v>3a</v>
      </c>
      <c r="K30" s="36" t="str">
        <f>Electives!C37</f>
        <v>Count the number of colors in a package</v>
      </c>
      <c r="L30" s="31" t="str">
        <f>IF(Electives!S37&lt;&gt;"","E","")</f>
        <v/>
      </c>
      <c r="O30" s="174" t="str">
        <f>Electives!B105</f>
        <v>Hometown Heroes</v>
      </c>
      <c r="P30" s="29"/>
      <c r="R30" s="224"/>
      <c r="S30" s="226">
        <f>'Cub Awards'!B34</f>
        <v>2</v>
      </c>
      <c r="T30" s="364" t="str">
        <f>'Cub Awards'!C34</f>
        <v>Complete Grow Something</v>
      </c>
      <c r="U30" s="364"/>
      <c r="V30" s="226" t="str">
        <f>IF('Cub Awards'!S34&lt;&gt;"", 'Cub Awards'!S34, "")</f>
        <v/>
      </c>
      <c r="W30" s="224"/>
      <c r="X30" s="227" t="str">
        <f>NOVA!B19</f>
        <v>1a</v>
      </c>
      <c r="Y30" s="227" t="str">
        <f>NOVA!C19</f>
        <v>Read or watch 1 hour of Earth science content</v>
      </c>
      <c r="Z30" s="227"/>
      <c r="AA30" s="227" t="str">
        <f>IF(NOVA!S19&lt;&gt;"", NOVA!S19, "")</f>
        <v/>
      </c>
      <c r="AB30" s="224"/>
      <c r="AC30" s="227" t="str">
        <f>NOVA!B77</f>
        <v>4f</v>
      </c>
      <c r="AD30" s="227" t="str">
        <f>NOVA!C77</f>
        <v>Earn Outdoor Ethics or Conservation awards</v>
      </c>
      <c r="AE30" s="227"/>
      <c r="AF30" s="227" t="str">
        <f>IF(NOVA!S77&lt;&gt;"", NOVA!S77, "")</f>
        <v/>
      </c>
      <c r="AG30" s="224"/>
      <c r="AH30" s="227" t="str">
        <f>NOVA!B142</f>
        <v>3b</v>
      </c>
      <c r="AI30" s="227" t="str">
        <f>NOVA!C142</f>
        <v>Design ONE of the following</v>
      </c>
      <c r="AJ30" s="227"/>
      <c r="AK30" s="227" t="str">
        <f>IF(NOVA!S142&lt;&gt;"", NOVA!S142, "")</f>
        <v/>
      </c>
    </row>
    <row r="31" spans="1:37">
      <c r="A31" s="133" t="str">
        <f>Electives!B119</f>
        <v>Paws of Skill</v>
      </c>
      <c r="B31" s="31" t="str">
        <f>IF(Electives!S127&gt;0,Electives!S127," ")</f>
        <v xml:space="preserve"> </v>
      </c>
      <c r="D31" s="374"/>
      <c r="E31" s="31">
        <f>Achievements!$B36</f>
        <v>3</v>
      </c>
      <c r="F31" s="179" t="str">
        <f>Achievements!$C36</f>
        <v>Present a campfire program</v>
      </c>
      <c r="G31" s="32" t="str">
        <f>IF(Achievements!S36&lt;&gt;"","A","")</f>
        <v/>
      </c>
      <c r="I31" s="378"/>
      <c r="J31" s="178" t="str">
        <f>Electives!B38</f>
        <v>3ai</v>
      </c>
      <c r="K31" s="36" t="str">
        <f>Electives!C38</f>
        <v>Draw graph of the number of colors</v>
      </c>
      <c r="L31" s="31" t="str">
        <f>IF(Electives!S38&lt;&gt;"","E","")</f>
        <v/>
      </c>
      <c r="N31" s="366" t="str">
        <f>Electives!E105</f>
        <v>(do 1-3 and one of 4)</v>
      </c>
      <c r="O31" s="178">
        <f>Electives!B106</f>
        <v>1</v>
      </c>
      <c r="P31" s="36" t="str">
        <f>Electives!C106</f>
        <v>Talk about being a hero</v>
      </c>
      <c r="Q31" s="31" t="str">
        <f>IF(Electives!S106&lt;&gt;"","E","")</f>
        <v/>
      </c>
      <c r="R31" s="230"/>
      <c r="S31" s="226">
        <f>'Cub Awards'!B35</f>
        <v>3</v>
      </c>
      <c r="T31" s="364" t="str">
        <f>'Cub Awards'!C35</f>
        <v>Complete Spirit of the Water 1 &amp; 2</v>
      </c>
      <c r="U31" s="364"/>
      <c r="V31" s="226" t="str">
        <f>IF('Cub Awards'!S35&lt;&gt;"", 'Cub Awards'!S35, "")</f>
        <v/>
      </c>
      <c r="W31" s="230"/>
      <c r="X31" s="227" t="str">
        <f>NOVA!B20</f>
        <v>1b</v>
      </c>
      <c r="Y31" s="227" t="str">
        <f>NOVA!C20</f>
        <v>List at least two questions or ideas</v>
      </c>
      <c r="Z31" s="227"/>
      <c r="AA31" s="227" t="str">
        <f>IF(NOVA!S20&lt;&gt;"", NOVA!S20, "")</f>
        <v/>
      </c>
      <c r="AB31" s="230"/>
      <c r="AC31" s="227">
        <f>NOVA!B78</f>
        <v>5</v>
      </c>
      <c r="AD31" s="227" t="str">
        <f>NOVA!C78</f>
        <v>Visit a place to observe wildlife</v>
      </c>
      <c r="AE31" s="227"/>
      <c r="AF31" s="227" t="str">
        <f>IF(NOVA!S78&lt;&gt;"", NOVA!S78, "")</f>
        <v/>
      </c>
      <c r="AG31" s="230"/>
      <c r="AH31" s="227" t="str">
        <f>NOVA!B143</f>
        <v>3b1</v>
      </c>
      <c r="AI31" s="227" t="str">
        <f>NOVA!C143</f>
        <v>A playground fixture using a lever</v>
      </c>
      <c r="AJ31" s="227"/>
      <c r="AK31" s="227" t="str">
        <f>IF(NOVA!S143&lt;&gt;"", NOVA!S143, "")</f>
        <v/>
      </c>
    </row>
    <row r="32" spans="1:37">
      <c r="A32" s="134" t="str">
        <f>Electives!B128</f>
        <v>Spirit of the Water</v>
      </c>
      <c r="B32" s="31" t="str">
        <f>IF(Electives!S134&gt;0,Electives!S134," ")</f>
        <v xml:space="preserve"> </v>
      </c>
      <c r="D32" s="375"/>
      <c r="E32" s="31">
        <f>Achievements!$B37</f>
        <v>4</v>
      </c>
      <c r="F32" s="179" t="str">
        <f>Achievements!$C37</f>
        <v>Perform your campfire program</v>
      </c>
      <c r="G32" s="32" t="str">
        <f>IF(Achievements!S37&lt;&gt;"","A","")</f>
        <v/>
      </c>
      <c r="I32" s="378"/>
      <c r="J32" s="178" t="str">
        <f>Electives!B39</f>
        <v>3aii</v>
      </c>
      <c r="K32" s="36" t="str">
        <f>Electives!C39</f>
        <v>Determine most common color</v>
      </c>
      <c r="L32" s="31" t="str">
        <f>IF(Electives!S39&lt;&gt;"","E","")</f>
        <v/>
      </c>
      <c r="N32" s="371"/>
      <c r="O32" s="178">
        <f>Electives!B107</f>
        <v>2</v>
      </c>
      <c r="P32" s="36" t="str">
        <f>Electives!C107</f>
        <v>Visit an agency where you find heroes</v>
      </c>
      <c r="Q32" s="31" t="str">
        <f>IF(Electives!S107&lt;&gt;"","E","")</f>
        <v/>
      </c>
      <c r="R32" s="230"/>
      <c r="S32" s="226">
        <f>'Cub Awards'!B36</f>
        <v>4</v>
      </c>
      <c r="T32" s="364" t="str">
        <f>'Cub Awards'!C36</f>
        <v>Participate in conservation project</v>
      </c>
      <c r="U32" s="364"/>
      <c r="V32" s="226" t="str">
        <f>IF('Cub Awards'!S36&lt;&gt;"", 'Cub Awards'!S36, "")</f>
        <v/>
      </c>
      <c r="W32" s="230"/>
      <c r="X32" s="227" t="str">
        <f>NOVA!B21</f>
        <v>1c</v>
      </c>
      <c r="Y32" s="227" t="str">
        <f>NOVA!C21</f>
        <v>Discuss two with your counselor</v>
      </c>
      <c r="Z32" s="227"/>
      <c r="AA32" s="227" t="str">
        <f>IF(NOVA!S21&lt;&gt;"", NOVA!S21, "")</f>
        <v/>
      </c>
      <c r="AB32" s="230"/>
      <c r="AC32" s="227" t="str">
        <f>NOVA!B79</f>
        <v>5a1</v>
      </c>
      <c r="AD32" s="227" t="str">
        <f>NOVA!C79</f>
        <v>Talk about different species living there</v>
      </c>
      <c r="AE32" s="227"/>
      <c r="AF32" s="227" t="str">
        <f>IF(NOVA!S79&lt;&gt;"", NOVA!S79, "")</f>
        <v/>
      </c>
      <c r="AG32" s="230"/>
      <c r="AH32" s="227" t="str">
        <f>NOVA!B144</f>
        <v>3b2</v>
      </c>
      <c r="AI32" s="227" t="str">
        <f>NOVA!C144</f>
        <v>A game / sport using a lever</v>
      </c>
      <c r="AJ32" s="227"/>
      <c r="AK32" s="227" t="str">
        <f>IF(NOVA!S144&lt;&gt;"", NOVA!S144, "")</f>
        <v/>
      </c>
    </row>
    <row r="33" spans="1:37" ht="13.2" customHeight="1">
      <c r="D33" s="28" t="str">
        <f>Achievements!$B39</f>
        <v>Paws on the Path</v>
      </c>
      <c r="E33" s="28"/>
      <c r="F33" s="28"/>
      <c r="G33" s="28"/>
      <c r="I33" s="378"/>
      <c r="J33" s="178" t="str">
        <f>Electives!B40</f>
        <v>3aiii</v>
      </c>
      <c r="K33" s="36" t="str">
        <f>Electives!C40</f>
        <v>Compare your results</v>
      </c>
      <c r="L33" s="31" t="str">
        <f>IF(Electives!S40&lt;&gt;"","E","")</f>
        <v/>
      </c>
      <c r="N33" s="371"/>
      <c r="O33" s="178">
        <f>Electives!B108</f>
        <v>3</v>
      </c>
      <c r="P33" s="36" t="str">
        <f>Electives!C108</f>
        <v>Interview a hero</v>
      </c>
      <c r="Q33" s="31" t="str">
        <f>IF(Electives!S108&lt;&gt;"","E","")</f>
        <v/>
      </c>
      <c r="R33" s="230"/>
      <c r="W33" s="230"/>
      <c r="X33" s="227">
        <f>NOVA!B22</f>
        <v>2</v>
      </c>
      <c r="Y33" s="227" t="str">
        <f>NOVA!C22</f>
        <v>Complete an elective listed in comment</v>
      </c>
      <c r="Z33" s="227"/>
      <c r="AA33" s="227" t="str">
        <f>IF(NOVA!S22&lt;&gt;"", NOVA!S22, "")</f>
        <v/>
      </c>
      <c r="AB33" s="230"/>
      <c r="AC33" s="227" t="str">
        <f>NOVA!B80</f>
        <v>5a2</v>
      </c>
      <c r="AD33" s="227" t="str">
        <f>NOVA!C80</f>
        <v>Ask expert about what they studied</v>
      </c>
      <c r="AE33" s="227"/>
      <c r="AF33" s="227" t="str">
        <f>IF(NOVA!S80&lt;&gt;"", NOVA!S80, "")</f>
        <v/>
      </c>
      <c r="AG33" s="230"/>
      <c r="AH33" s="227" t="str">
        <f>NOVA!B145</f>
        <v>3b3</v>
      </c>
      <c r="AI33" s="227" t="str">
        <f>NOVA!C145</f>
        <v>An invention using a lever</v>
      </c>
      <c r="AJ33" s="227"/>
      <c r="AK33" s="227" t="str">
        <f>IF(NOVA!S145&lt;&gt;"", NOVA!S145, "")</f>
        <v/>
      </c>
    </row>
    <row r="34" spans="1:37" ht="12.75" customHeight="1">
      <c r="D34" s="373" t="str">
        <f>Achievements!E39</f>
        <v>(do 1-5)</v>
      </c>
      <c r="E34" s="31">
        <f>Achievements!$B40</f>
        <v>1</v>
      </c>
      <c r="F34" s="179" t="str">
        <f>Achievements!$C40</f>
        <v>Prepare for a hike</v>
      </c>
      <c r="G34" s="31" t="str">
        <f>IF(Achievements!S40&lt;&gt;"","A","")</f>
        <v/>
      </c>
      <c r="I34" s="378"/>
      <c r="J34" s="178" t="str">
        <f>Electives!B41</f>
        <v>3aiv</v>
      </c>
      <c r="K34" s="36" t="str">
        <f>Electives!C41</f>
        <v>Predict the colors in a different package</v>
      </c>
      <c r="L34" s="31" t="str">
        <f>IF(Electives!S41&lt;&gt;"","E","")</f>
        <v/>
      </c>
      <c r="N34" s="371"/>
      <c r="O34" s="178" t="str">
        <f>Electives!B109</f>
        <v>4a</v>
      </c>
      <c r="P34" s="36" t="str">
        <f>Electives!C109</f>
        <v>Honor a serviceperson with a care package</v>
      </c>
      <c r="Q34" s="31" t="str">
        <f>IF(Electives!S109&lt;&gt;"","E","")</f>
        <v/>
      </c>
      <c r="R34" s="224"/>
      <c r="W34" s="224"/>
      <c r="X34" s="227">
        <f>NOVA!B23</f>
        <v>3</v>
      </c>
      <c r="Y34" s="227" t="str">
        <f>NOVA!C23</f>
        <v>Investigate All of A, B, C, OR D</v>
      </c>
      <c r="Z34" s="227"/>
      <c r="AA34" s="227" t="str">
        <f>IF(NOVA!S23&lt;&gt;"", NOVA!S23, "")</f>
        <v/>
      </c>
      <c r="AB34" s="224"/>
      <c r="AC34" s="227" t="str">
        <f>NOVA!B81</f>
        <v>5b</v>
      </c>
      <c r="AD34" s="227" t="str">
        <f>NOVA!C81</f>
        <v>Discuss with counselor your visit</v>
      </c>
      <c r="AE34" s="227"/>
      <c r="AF34" s="227" t="str">
        <f>IF(NOVA!S81&lt;&gt;"", NOVA!S81, "")</f>
        <v/>
      </c>
      <c r="AG34" s="224"/>
      <c r="AH34" s="227" t="str">
        <f>NOVA!B146</f>
        <v>3c</v>
      </c>
      <c r="AI34" s="227" t="str">
        <f>NOVA!C146</f>
        <v>Discuss findings with counselor</v>
      </c>
      <c r="AJ34" s="227"/>
      <c r="AK34" s="227" t="str">
        <f>IF(NOVA!S146&lt;&gt;"", NOVA!S146, "")</f>
        <v/>
      </c>
    </row>
    <row r="35" spans="1:37" ht="13.2" customHeight="1">
      <c r="A35" s="105" t="s">
        <v>103</v>
      </c>
      <c r="B35" s="106"/>
      <c r="D35" s="374"/>
      <c r="E35" s="31">
        <f>Achievements!$B41</f>
        <v>2</v>
      </c>
      <c r="F35" s="179" t="str">
        <f>Achievements!$C41</f>
        <v>Tell what the buddy system is</v>
      </c>
      <c r="G35" s="31" t="str">
        <f>IF(Achievements!S41&lt;&gt;"","A","")</f>
        <v/>
      </c>
      <c r="I35" s="378"/>
      <c r="J35" s="178" t="str">
        <f>Electives!B42</f>
        <v>3av</v>
      </c>
      <c r="K35" s="36" t="str">
        <f>Electives!C42</f>
        <v>Decide if your prediction was close</v>
      </c>
      <c r="L35" s="31" t="str">
        <f>IF(Electives!S42&lt;&gt;"","E","")</f>
        <v/>
      </c>
      <c r="N35" s="371"/>
      <c r="O35" s="178" t="str">
        <f>Electives!B110</f>
        <v>4b</v>
      </c>
      <c r="P35" s="36" t="str">
        <f>Electives!C110</f>
        <v>Find out about service animals</v>
      </c>
      <c r="Q35" s="31" t="str">
        <f>IF(Electives!S110&lt;&gt;"","E","")</f>
        <v/>
      </c>
      <c r="R35" s="224"/>
      <c r="W35" s="224"/>
      <c r="X35" s="227" t="str">
        <f>NOVA!B24</f>
        <v>3a1</v>
      </c>
      <c r="Y35" s="227" t="str">
        <f>NOVA!C24</f>
        <v>How are volcanoes are formed</v>
      </c>
      <c r="Z35" s="227"/>
      <c r="AA35" s="227" t="str">
        <f>IF(NOVA!S24&lt;&gt;"", NOVA!S24, "")</f>
        <v/>
      </c>
      <c r="AB35" s="224"/>
      <c r="AC35" s="227" t="str">
        <f>NOVA!B82</f>
        <v>6a</v>
      </c>
      <c r="AD35" s="227" t="str">
        <f>NOVA!C82</f>
        <v>Discuss why wildlife is important</v>
      </c>
      <c r="AE35" s="227"/>
      <c r="AF35" s="227" t="str">
        <f>IF(NOVA!S82&lt;&gt;"", NOVA!S82, "")</f>
        <v/>
      </c>
      <c r="AG35" s="224"/>
      <c r="AH35" s="227" t="str">
        <f>NOVA!B147</f>
        <v>4a</v>
      </c>
      <c r="AI35" s="227" t="str">
        <f>NOVA!C147</f>
        <v>Visit a place that uses levers</v>
      </c>
      <c r="AJ35" s="227"/>
      <c r="AK35" s="227" t="str">
        <f>IF(NOVA!S147&lt;&gt;"", NOVA!S147, "")</f>
        <v/>
      </c>
    </row>
    <row r="36" spans="1:37" ht="12.75" customHeight="1">
      <c r="A36" s="107" t="s">
        <v>104</v>
      </c>
      <c r="B36" s="23"/>
      <c r="D36" s="374"/>
      <c r="E36" s="31">
        <f>Achievements!$B42</f>
        <v>3</v>
      </c>
      <c r="F36" s="179" t="str">
        <f>Achievements!$C42</f>
        <v>Chose appropriate clothing for a hike</v>
      </c>
      <c r="G36" s="31" t="str">
        <f>IF(Achievements!S42&lt;&gt;"","A","")</f>
        <v/>
      </c>
      <c r="I36" s="378"/>
      <c r="J36" s="178" t="str">
        <f>Electives!B43</f>
        <v>3b</v>
      </c>
      <c r="K36" s="36" t="str">
        <f>Electives!C43</f>
        <v>Measure peoples height and count steps</v>
      </c>
      <c r="L36" s="31" t="str">
        <f>IF(Electives!S43&lt;&gt;"","E","")</f>
        <v/>
      </c>
      <c r="N36" s="372"/>
      <c r="O36" s="178" t="str">
        <f>Electives!B111</f>
        <v>4c</v>
      </c>
      <c r="P36" s="36" t="str">
        <f>Electives!C111</f>
        <v>Participate in an event that celebrates heroes</v>
      </c>
      <c r="Q36" s="31" t="str">
        <f>IF(Electives!S111&lt;&gt;"","E","")</f>
        <v/>
      </c>
      <c r="R36" s="230"/>
      <c r="S36" s="365" t="s">
        <v>669</v>
      </c>
      <c r="T36" s="365"/>
      <c r="U36" s="365"/>
      <c r="V36" s="365"/>
      <c r="W36" s="230"/>
      <c r="X36" s="227" t="str">
        <f>NOVA!B25</f>
        <v>3a2</v>
      </c>
      <c r="Y36" s="227" t="str">
        <f>NOVA!C25</f>
        <v>Difference between lava and magma</v>
      </c>
      <c r="Z36" s="227"/>
      <c r="AA36" s="227" t="str">
        <f>IF(NOVA!S25&lt;&gt;"", NOVA!S25, "")</f>
        <v/>
      </c>
      <c r="AB36" s="230"/>
      <c r="AC36" s="227" t="str">
        <f>NOVA!B83</f>
        <v>6b</v>
      </c>
      <c r="AD36" s="227" t="str">
        <f>NOVA!C83</f>
        <v>Discuss why biodiversity is important</v>
      </c>
      <c r="AE36" s="227"/>
      <c r="AF36" s="227" t="str">
        <f>IF(NOVA!S83&lt;&gt;"", NOVA!S83, "")</f>
        <v/>
      </c>
      <c r="AG36" s="230"/>
      <c r="AH36" s="227" t="str">
        <f>NOVA!B148</f>
        <v>4b</v>
      </c>
      <c r="AI36" s="227" t="str">
        <f>NOVA!C148</f>
        <v>Discuss the equipment using levers</v>
      </c>
      <c r="AJ36" s="227"/>
      <c r="AK36" s="227" t="str">
        <f>IF(NOVA!S148&lt;&gt;"", NOVA!S148, "")</f>
        <v/>
      </c>
    </row>
    <row r="37" spans="1:37" ht="12.75" customHeight="1">
      <c r="A37" s="107" t="s">
        <v>114</v>
      </c>
      <c r="B37" s="23"/>
      <c r="D37" s="374"/>
      <c r="E37" s="31">
        <f>Achievements!$B43</f>
        <v>4</v>
      </c>
      <c r="F37" s="179" t="str">
        <f>Achievements!$C43</f>
        <v>Discuss how you show respect for wildlife</v>
      </c>
      <c r="G37" s="31" t="str">
        <f>IF(Achievements!S43&lt;&gt;"","A","")</f>
        <v/>
      </c>
      <c r="I37" s="378"/>
      <c r="J37" s="178" t="str">
        <f>Electives!B44</f>
        <v>3c</v>
      </c>
      <c r="K37" s="36" t="str">
        <f>Electives!C44</f>
        <v>Graph number of shots to make 5 baskets</v>
      </c>
      <c r="L37" s="31" t="str">
        <f>IF(Electives!S44&lt;&gt;"","E","")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IF(NOVA!S26&lt;&gt;"", NOVA!S26, "")</f>
        <v/>
      </c>
      <c r="AB37" s="230"/>
      <c r="AC37" s="227" t="str">
        <f>NOVA!B84</f>
        <v>6c</v>
      </c>
      <c r="AD37" s="227" t="str">
        <f>NOVA!C84</f>
        <v>Discuss problems with invasive species</v>
      </c>
      <c r="AE37" s="227"/>
      <c r="AF37" s="227" t="str">
        <f>IF(NOVA!S84&lt;&gt;"", NOVA!S84, "")</f>
        <v/>
      </c>
      <c r="AG37" s="230"/>
      <c r="AH37" s="227">
        <f>NOVA!B149</f>
        <v>5</v>
      </c>
      <c r="AI37" s="227" t="str">
        <f>NOVA!C149</f>
        <v>Discuss how simple machines affect life</v>
      </c>
      <c r="AJ37" s="227"/>
      <c r="AK37" s="227" t="str">
        <f>IF(NOVA!S149&lt;&gt;"", NOVA!S149, "")</f>
        <v/>
      </c>
    </row>
    <row r="38" spans="1:37">
      <c r="A38" s="107" t="s">
        <v>105</v>
      </c>
      <c r="B38" s="23"/>
      <c r="D38" s="374"/>
      <c r="E38" s="31">
        <f>Achievements!$B44</f>
        <v>5</v>
      </c>
      <c r="F38" s="179" t="str">
        <f>Achievements!$C44</f>
        <v>Go on a 1 mile hike</v>
      </c>
      <c r="G38" s="31" t="str">
        <f>IF(Achievements!S44&lt;&gt;"","A","")</f>
        <v/>
      </c>
      <c r="I38" s="378"/>
      <c r="J38" s="178" t="str">
        <f>Electives!B46</f>
        <v>4a</v>
      </c>
      <c r="K38" s="36" t="str">
        <f>Electives!C46</f>
        <v>Use a secret code</v>
      </c>
      <c r="L38" s="31" t="str">
        <f>IF(Electives!S46&lt;&gt;"","E","")</f>
        <v/>
      </c>
      <c r="N38" s="366" t="str">
        <f>Electives!E113</f>
        <v>(do all)</v>
      </c>
      <c r="O38" s="178" t="str">
        <f>Electives!B114</f>
        <v>1a</v>
      </c>
      <c r="P38" s="36" t="str">
        <f>Electives!C114</f>
        <v>Fly three kinds of paper airplanes</v>
      </c>
      <c r="Q38" s="31" t="str">
        <f>IF(Electives!S114&lt;&gt;"","E","")</f>
        <v/>
      </c>
      <c r="R38" s="230"/>
      <c r="S38" s="22"/>
      <c r="T38" s="239" t="str">
        <f>'Shooting Sports'!C5</f>
        <v>BB Gun: Level 1</v>
      </c>
      <c r="U38" s="22"/>
      <c r="V38" s="22"/>
      <c r="W38" s="230"/>
      <c r="X38" s="227" t="str">
        <f>NOVA!B27</f>
        <v>3a4</v>
      </c>
      <c r="Y38" s="227" t="str">
        <f>NOVA!C27</f>
        <v>Build or draw a volcano model</v>
      </c>
      <c r="Z38" s="227"/>
      <c r="AA38" s="227" t="str">
        <f>IF(NOVA!S27&lt;&gt;"", NOVA!S27,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IF(Achievements!S45&lt;&gt;"","A","")</f>
        <v/>
      </c>
      <c r="I39" s="378"/>
      <c r="J39" s="178" t="str">
        <f>Electives!B47</f>
        <v>4b</v>
      </c>
      <c r="K39" s="36" t="str">
        <f>Electives!C47</f>
        <v>Use the pig pen code</v>
      </c>
      <c r="L39" s="31" t="str">
        <f>IF(Electives!S47&lt;&gt;"","E","")</f>
        <v/>
      </c>
      <c r="N39" s="367"/>
      <c r="O39" s="178" t="str">
        <f>Electives!B115</f>
        <v>1b</v>
      </c>
      <c r="P39" s="36" t="str">
        <f>Electives!C115</f>
        <v>Make a paper airplane catapult</v>
      </c>
      <c r="Q39" s="31" t="str">
        <f>IF(Electives!S115&lt;&gt;"","E","")</f>
        <v/>
      </c>
      <c r="R39" s="230"/>
      <c r="S39" s="160">
        <f>'Shooting Sports'!B6</f>
        <v>1</v>
      </c>
      <c r="T39" s="160" t="str">
        <f>'Shooting Sports'!C6</f>
        <v>Explain what to do if you find gun</v>
      </c>
      <c r="U39" s="160"/>
      <c r="V39" s="160" t="str">
        <f>IF('Shooting Sports'!S6&lt;&gt;"", 'Shooting Sports'!S6, "")</f>
        <v/>
      </c>
      <c r="W39" s="230"/>
      <c r="X39" s="227" t="str">
        <f>NOVA!B28</f>
        <v>3a5</v>
      </c>
      <c r="Y39" s="227" t="str">
        <f>NOVA!C28</f>
        <v>Share model and what you learned</v>
      </c>
      <c r="Z39" s="227"/>
      <c r="AA39" s="227" t="str">
        <f>IF(NOVA!S28&lt;&gt;"", NOVA!S28, "")</f>
        <v/>
      </c>
      <c r="AB39" s="230"/>
      <c r="AC39" s="227" t="str">
        <f>NOVA!B87</f>
        <v>1a</v>
      </c>
      <c r="AD39" s="227" t="str">
        <f>NOVA!C87</f>
        <v>Read or watch 1 hour of space content</v>
      </c>
      <c r="AE39" s="227"/>
      <c r="AF39" s="227" t="str">
        <f>IF(NOVA!S87&lt;&gt;"", NOVA!S87, "")</f>
        <v/>
      </c>
      <c r="AG39" s="230"/>
      <c r="AH39" s="227" t="str">
        <f>NOVA!B152</f>
        <v>1a</v>
      </c>
      <c r="AI39" s="227" t="str">
        <f>NOVA!C152</f>
        <v>Read or watch 1 hour of Math content</v>
      </c>
      <c r="AJ39" s="227"/>
      <c r="AK39" s="227" t="str">
        <f>IF(NOVA!S152&lt;&gt;"", NOVA!S152, "")</f>
        <v/>
      </c>
    </row>
    <row r="40" spans="1:37" ht="13.2" customHeight="1">
      <c r="A40" s="26"/>
      <c r="B40" s="26"/>
      <c r="D40" s="375"/>
      <c r="E40" s="31">
        <f>Achievements!$B46</f>
        <v>7</v>
      </c>
      <c r="F40" s="179" t="str">
        <f>Achievements!$C46</f>
        <v>Draw a map of your area</v>
      </c>
      <c r="G40" s="31" t="str">
        <f>IF(Achievements!S46&lt;&gt;"","A","")</f>
        <v/>
      </c>
      <c r="I40" s="378"/>
      <c r="J40" s="178" t="str">
        <f>Electives!B48</f>
        <v>4c</v>
      </c>
      <c r="K40" s="36" t="str">
        <f>Electives!C48</f>
        <v>Practice using a block cipher</v>
      </c>
      <c r="L40" s="31" t="str">
        <f>IF(Electives!S48&lt;&gt;"","E","")</f>
        <v/>
      </c>
      <c r="N40" s="367"/>
      <c r="O40" s="178">
        <f>Electives!B116</f>
        <v>2</v>
      </c>
      <c r="P40" s="36" t="str">
        <f>Electives!C116</f>
        <v>Sail two different boats</v>
      </c>
      <c r="Q40" s="31" t="str">
        <f>IF(Electives!S116&lt;&gt;"","E","")</f>
        <v/>
      </c>
      <c r="R40" s="230"/>
      <c r="S40" s="160">
        <f>'Shooting Sports'!B7</f>
        <v>2</v>
      </c>
      <c r="T40" s="160" t="str">
        <f>'Shooting Sports'!C7</f>
        <v>Load, fire, secure gun and safety mech.</v>
      </c>
      <c r="U40" s="160"/>
      <c r="V40" s="160" t="str">
        <f>IF('Shooting Sports'!S7&lt;&gt;"", 'Shooting Sports'!S7, "")</f>
        <v/>
      </c>
      <c r="W40" s="230"/>
      <c r="X40" s="227" t="str">
        <f>NOVA!B29</f>
        <v>3b1</v>
      </c>
      <c r="Y40" s="227" t="str">
        <f>NOVA!C29</f>
        <v>Collect 3 to 5 common minerals</v>
      </c>
      <c r="Z40" s="227"/>
      <c r="AA40" s="227" t="str">
        <f>IF(NOVA!S29&lt;&gt;"", NOVA!S29, "")</f>
        <v/>
      </c>
      <c r="AB40" s="230"/>
      <c r="AC40" s="227" t="str">
        <f>NOVA!B88</f>
        <v>1b</v>
      </c>
      <c r="AD40" s="227" t="str">
        <f>NOVA!C88</f>
        <v>List at least two questions or ideas</v>
      </c>
      <c r="AE40" s="227"/>
      <c r="AF40" s="227" t="str">
        <f>IF(NOVA!S88&lt;&gt;"", NOVA!S88, "")</f>
        <v/>
      </c>
      <c r="AG40" s="230"/>
      <c r="AH40" s="227" t="str">
        <f>NOVA!B153</f>
        <v>1b</v>
      </c>
      <c r="AI40" s="227" t="str">
        <f>NOVA!C153</f>
        <v>List at least two questions or ideas</v>
      </c>
      <c r="AJ40" s="227"/>
      <c r="AK40" s="227" t="str">
        <f>IF(NOVA!S153&lt;&gt;"", NOVA!S153,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IF(Electives!S117&lt;&gt;"","E","")</f>
        <v/>
      </c>
      <c r="R41" s="224"/>
      <c r="S41" s="160">
        <f>'Shooting Sports'!B8</f>
        <v>3</v>
      </c>
      <c r="T41" s="160" t="str">
        <f>'Shooting Sports'!C8</f>
        <v>Demonstrate good shooting techniques</v>
      </c>
      <c r="U41" s="160"/>
      <c r="V41" s="160" t="str">
        <f>IF('Shooting Sports'!S8&lt;&gt;"", 'Shooting Sports'!S8, "")</f>
        <v/>
      </c>
      <c r="W41" s="224"/>
      <c r="X41" s="227" t="str">
        <f>NOVA!B30</f>
        <v>3b2</v>
      </c>
      <c r="Y41" s="227" t="str">
        <f>NOVA!C30</f>
        <v>Types of rock these minerals found in</v>
      </c>
      <c r="Z41" s="227"/>
      <c r="AA41" s="227" t="str">
        <f>IF(NOVA!S30&lt;&gt;"", NOVA!S30, "")</f>
        <v/>
      </c>
      <c r="AB41" s="224"/>
      <c r="AC41" s="227" t="str">
        <f>NOVA!B89</f>
        <v>1c</v>
      </c>
      <c r="AD41" s="227" t="str">
        <f>NOVA!C89</f>
        <v>Discuss two with your counselor</v>
      </c>
      <c r="AE41" s="227"/>
      <c r="AF41" s="227" t="str">
        <f>IF(NOVA!S89&lt;&gt;"", NOVA!S89, "")</f>
        <v/>
      </c>
      <c r="AG41" s="224"/>
      <c r="AH41" s="227" t="str">
        <f>NOVA!B154</f>
        <v>1c</v>
      </c>
      <c r="AI41" s="227" t="str">
        <f>NOVA!C154</f>
        <v>Discuss two with your counselor</v>
      </c>
      <c r="AJ41" s="227"/>
      <c r="AK41" s="227" t="str">
        <f>IF(NOVA!S154&lt;&gt;"", NOVA!S154, "")</f>
        <v/>
      </c>
    </row>
    <row r="42" spans="1:37" ht="12.75" customHeight="1">
      <c r="D42" s="373" t="str">
        <f>Achievements!E48</f>
        <v>(do all)</v>
      </c>
      <c r="E42" s="35">
        <f>Achievements!$B49</f>
        <v>1</v>
      </c>
      <c r="F42" s="179" t="str">
        <f>Achievements!$C49</f>
        <v>Play catch</v>
      </c>
      <c r="G42" s="31" t="str">
        <f>IF(Achievements!S49&lt;&gt;"","A","")</f>
        <v/>
      </c>
      <c r="I42" s="366" t="str">
        <f>Electives!E50</f>
        <v>(do 1, 2, one of 3, one of 4)</v>
      </c>
      <c r="J42" s="178">
        <f>Electives!B51</f>
        <v>1</v>
      </c>
      <c r="K42" s="36" t="str">
        <f>Electives!C51</f>
        <v>Collect 10 items</v>
      </c>
      <c r="L42" s="31" t="str">
        <f>IF(Electives!S51&lt;&gt;"","E","")</f>
        <v/>
      </c>
      <c r="O42" s="174" t="str">
        <f>Electives!B119</f>
        <v>Paws of Skill</v>
      </c>
      <c r="P42" s="29"/>
      <c r="R42" s="104"/>
      <c r="S42" s="160">
        <f>'Shooting Sports'!B9</f>
        <v>4</v>
      </c>
      <c r="T42" s="160" t="str">
        <f>'Shooting Sports'!C9</f>
        <v>Show how to put away and store gun</v>
      </c>
      <c r="U42" s="160"/>
      <c r="V42" s="160" t="str">
        <f>IF('Shooting Sports'!S9&lt;&gt;"", 'Shooting Sports'!S9, "")</f>
        <v/>
      </c>
      <c r="W42" s="104"/>
      <c r="X42" s="227" t="str">
        <f>NOVA!B31</f>
        <v>3b3</v>
      </c>
      <c r="Y42" s="227" t="str">
        <f>NOVA!C31</f>
        <v>Explain difference of rock types</v>
      </c>
      <c r="Z42" s="227"/>
      <c r="AA42" s="227" t="str">
        <f>IF(NOVA!S31&lt;&gt;"", NOVA!S31, "")</f>
        <v/>
      </c>
      <c r="AB42" s="104"/>
      <c r="AC42" s="227">
        <f>NOVA!B90</f>
        <v>2</v>
      </c>
      <c r="AD42" s="227" t="str">
        <f>NOVA!C90</f>
        <v>Complete an elective listed in comment</v>
      </c>
      <c r="AE42" s="227"/>
      <c r="AF42" s="227" t="str">
        <f>IF(NOVA!S90&lt;&gt;"", NOVA!S90, "")</f>
        <v/>
      </c>
      <c r="AG42" s="104"/>
      <c r="AH42" s="227">
        <f>NOVA!B155</f>
        <v>2</v>
      </c>
      <c r="AI42" s="227" t="str">
        <f>NOVA!C155</f>
        <v>Complete the Code of the Wolf adventure</v>
      </c>
      <c r="AJ42" s="227"/>
      <c r="AK42" s="227" t="str">
        <f>IF(NOVA!S155&lt;&gt;"", NOVA!S155, "")</f>
        <v/>
      </c>
    </row>
    <row r="43" spans="1:37" ht="12.75" customHeight="1">
      <c r="D43" s="374"/>
      <c r="E43" s="35">
        <f>Achievements!$B50</f>
        <v>2</v>
      </c>
      <c r="F43" s="179" t="str">
        <f>Achievements!$C50</f>
        <v>Practice your balance</v>
      </c>
      <c r="G43" s="31" t="str">
        <f>IF(Achievements!S50&lt;&gt;"","A","")</f>
        <v/>
      </c>
      <c r="I43" s="371"/>
      <c r="J43" s="178">
        <f>Electives!B52</f>
        <v>2</v>
      </c>
      <c r="K43" s="36" t="str">
        <f>Electives!C52</f>
        <v>Share your collection</v>
      </c>
      <c r="L43" s="31" t="str">
        <f>IF(Electives!S52&lt;&gt;"","E","")</f>
        <v/>
      </c>
      <c r="N43" s="366" t="str">
        <f>Electives!E119</f>
        <v>(do 1-4)</v>
      </c>
      <c r="O43" s="178">
        <f>Electives!B120</f>
        <v>1</v>
      </c>
      <c r="P43" s="36" t="str">
        <f>Electives!C120</f>
        <v>Learn about being physically fit</v>
      </c>
      <c r="Q43" s="31" t="str">
        <f>IF(Electives!S120&lt;&gt;"","E","")</f>
        <v/>
      </c>
      <c r="R43" s="228"/>
      <c r="S43" s="3"/>
      <c r="T43" s="239" t="str">
        <f>'Shooting Sports'!C11</f>
        <v>BB Gun: Level 2</v>
      </c>
      <c r="U43" s="3"/>
      <c r="V43" s="3"/>
      <c r="W43" s="228"/>
      <c r="X43" s="227" t="str">
        <f>NOVA!B32</f>
        <v>3b4</v>
      </c>
      <c r="Y43" s="227" t="str">
        <f>NOVA!C32</f>
        <v>Share collection and what you learned</v>
      </c>
      <c r="Z43" s="227"/>
      <c r="AA43" s="227" t="str">
        <f>IF(NOVA!S32&lt;&gt;"", NOVA!S32, "")</f>
        <v/>
      </c>
      <c r="AB43" s="228"/>
      <c r="AC43" s="227">
        <f>NOVA!B91</f>
        <v>3</v>
      </c>
      <c r="AD43" s="227" t="str">
        <f>NOVA!C91</f>
        <v>Do TWO from A-F</v>
      </c>
      <c r="AE43" s="227"/>
      <c r="AF43" s="227" t="str">
        <f>IF(NOVA!S91&lt;&gt;"", NOVA!S91, "")</f>
        <v/>
      </c>
      <c r="AG43" s="228"/>
      <c r="AH43" s="227">
        <f>NOVA!B156</f>
        <v>3</v>
      </c>
      <c r="AI43" s="227" t="str">
        <f>NOVA!C156</f>
        <v>Do TWO of A, B or C</v>
      </c>
      <c r="AJ43" s="227"/>
      <c r="AK43" s="227" t="str">
        <f>IF(NOVA!S156&lt;&gt;"", NOVA!S156, "")</f>
        <v/>
      </c>
    </row>
    <row r="44" spans="1:37" ht="13.2" customHeight="1">
      <c r="D44" s="374"/>
      <c r="E44" s="35">
        <f>Achievements!$B51</f>
        <v>3</v>
      </c>
      <c r="F44" s="179" t="str">
        <f>Achievements!$C51</f>
        <v>Practice your flexibility</v>
      </c>
      <c r="G44" s="31" t="str">
        <f>IF(Achievements!S51&lt;&gt;"","A","")</f>
        <v/>
      </c>
      <c r="I44" s="371"/>
      <c r="J44" s="178" t="str">
        <f>Electives!B53</f>
        <v>3a</v>
      </c>
      <c r="K44" s="36" t="str">
        <f>Electives!C53</f>
        <v>Visit a museum displaying collections</v>
      </c>
      <c r="L44" s="31" t="str">
        <f>IF(Electives!S53&lt;&gt;"","E","")</f>
        <v/>
      </c>
      <c r="N44" s="367"/>
      <c r="O44" s="178">
        <f>Electives!B121</f>
        <v>2</v>
      </c>
      <c r="P44" s="36" t="str">
        <f>Electives!C121</f>
        <v>Talk about properly warming up</v>
      </c>
      <c r="Q44" s="31" t="str">
        <f>IF(Electives!S121&lt;&gt;"","E","")</f>
        <v/>
      </c>
      <c r="R44" s="228"/>
      <c r="S44" s="160">
        <f>'Shooting Sports'!B12</f>
        <v>1</v>
      </c>
      <c r="T44" s="160" t="str">
        <f>'Shooting Sports'!C12</f>
        <v>Earn the Level 1 Emblem for BB Gun</v>
      </c>
      <c r="U44" s="160"/>
      <c r="V44" s="160" t="str">
        <f>IF('Shooting Sports'!S12&lt;&gt;"", 'Shooting Sports'!S12, "")</f>
        <v/>
      </c>
      <c r="W44" s="228"/>
      <c r="X44" s="227" t="str">
        <f>NOVA!B33</f>
        <v>3c1</v>
      </c>
      <c r="Y44" s="227" t="str">
        <f>NOVA!C33</f>
        <v>Use 4 ways to monitor / predict weather</v>
      </c>
      <c r="Z44" s="227"/>
      <c r="AA44" s="227" t="str">
        <f>IF(NOVA!S33&lt;&gt;"", NOVA!S33, "")</f>
        <v/>
      </c>
      <c r="AB44" s="228"/>
      <c r="AC44" s="227" t="str">
        <f>NOVA!B92</f>
        <v>3a1</v>
      </c>
      <c r="AD44" s="227" t="str">
        <f>NOVA!C92</f>
        <v>Watch the stars</v>
      </c>
      <c r="AE44" s="227"/>
      <c r="AF44" s="227" t="str">
        <f>IF(NOVA!S92&lt;&gt;"", NOVA!S92, "")</f>
        <v/>
      </c>
      <c r="AG44" s="228"/>
      <c r="AH44" s="227" t="str">
        <f>NOVA!B157</f>
        <v>3a</v>
      </c>
      <c r="AI44" s="227" t="str">
        <f>NOVA!C157</f>
        <v>Choose 2 and calculate your weight there</v>
      </c>
      <c r="AJ44" s="227"/>
      <c r="AK44" s="227" t="str">
        <f>IF(NOVA!S157&lt;&gt;"", NOVA!S157, "")</f>
        <v/>
      </c>
    </row>
    <row r="45" spans="1:37">
      <c r="D45" s="374"/>
      <c r="E45" s="35">
        <f>Achievements!$B52</f>
        <v>4</v>
      </c>
      <c r="F45" s="179" t="str">
        <f>Achievements!$C52</f>
        <v>Play a sport with your den or family</v>
      </c>
      <c r="G45" s="31" t="str">
        <f>IF(Achievements!S52&lt;&gt;"","A","")</f>
        <v/>
      </c>
      <c r="I45" s="371"/>
      <c r="J45" s="178" t="str">
        <f>Electives!B54</f>
        <v>3b</v>
      </c>
      <c r="K45" s="36" t="str">
        <f>Electives!C54</f>
        <v>Watch a show about collecing</v>
      </c>
      <c r="L45" s="31" t="str">
        <f>IF(Electives!S54&lt;&gt;"","E","")</f>
        <v/>
      </c>
      <c r="N45" s="367"/>
      <c r="O45" s="178">
        <f>Electives!B122</f>
        <v>3</v>
      </c>
      <c r="P45" s="36" t="str">
        <f>Electives!C122</f>
        <v>Practice two physical fitness skills</v>
      </c>
      <c r="Q45" s="31" t="str">
        <f>IF(Electives!S122&lt;&gt;"","E","")</f>
        <v/>
      </c>
      <c r="R45" s="228"/>
      <c r="S45" s="160" t="str">
        <f>'Shooting Sports'!B13</f>
        <v>S1</v>
      </c>
      <c r="T45" s="160" t="str">
        <f>'Shooting Sports'!C13</f>
        <v>Demonstrate one shooting position</v>
      </c>
      <c r="U45" s="160"/>
      <c r="V45" s="160" t="str">
        <f>IF('Shooting Sports'!S13&lt;&gt;"", 'Shooting Sports'!S13, "")</f>
        <v/>
      </c>
      <c r="W45" s="228"/>
      <c r="X45" s="227" t="str">
        <f>NOVA!B34</f>
        <v>3c2</v>
      </c>
      <c r="Y45" s="227" t="str">
        <f>NOVA!C34</f>
        <v>Analyze predictions for a week</v>
      </c>
      <c r="Z45" s="227"/>
      <c r="AA45" s="227" t="str">
        <f>IF(NOVA!S34&lt;&gt;"", NOVA!S34, "")</f>
        <v/>
      </c>
      <c r="AB45" s="228"/>
      <c r="AC45" s="227" t="str">
        <f>NOVA!B93</f>
        <v>3a2</v>
      </c>
      <c r="AD45" s="227" t="str">
        <f>NOVA!C93</f>
        <v>Find and draw 5 constellations</v>
      </c>
      <c r="AE45" s="227"/>
      <c r="AF45" s="227" t="str">
        <f>IF(NOVA!S93&lt;&gt;"", NOVA!S93, "")</f>
        <v/>
      </c>
      <c r="AG45" s="228"/>
      <c r="AH45" s="227" t="str">
        <f>NOVA!B158</f>
        <v>3a1</v>
      </c>
      <c r="AI45" s="227" t="str">
        <f>NOVA!C158</f>
        <v>On the sun or moon</v>
      </c>
      <c r="AJ45" s="227"/>
      <c r="AK45" s="227" t="str">
        <f>IF(NOVA!S158&lt;&gt;"", NOVA!S158, "")</f>
        <v/>
      </c>
    </row>
    <row r="46" spans="1:37">
      <c r="D46" s="374"/>
      <c r="E46" s="35">
        <f>Achievements!$B53</f>
        <v>5</v>
      </c>
      <c r="F46" s="179" t="str">
        <f>Achievements!$C53</f>
        <v>Do two animal walks</v>
      </c>
      <c r="G46" s="31" t="str">
        <f>IF(Achievements!S53&lt;&gt;"","A","")</f>
        <v/>
      </c>
      <c r="I46" s="371"/>
      <c r="J46" s="178" t="str">
        <f>Electives!B55</f>
        <v>4a</v>
      </c>
      <c r="K46" s="36" t="str">
        <f>Electives!C55</f>
        <v>Collect 10 autographs</v>
      </c>
      <c r="L46" s="31" t="str">
        <f>IF(Electives!S55&lt;&gt;"","E","")</f>
        <v/>
      </c>
      <c r="N46" s="367"/>
      <c r="O46" s="178">
        <f>Electives!B123</f>
        <v>4</v>
      </c>
      <c r="P46" s="36" t="str">
        <f>Electives!C123</f>
        <v>Play a team sport for 30 min</v>
      </c>
      <c r="Q46" s="31" t="str">
        <f>IF(Electives!S123&lt;&gt;"","E","")</f>
        <v/>
      </c>
      <c r="R46" s="228"/>
      <c r="S46" s="160" t="str">
        <f>'Shooting Sports'!B14</f>
        <v>S2</v>
      </c>
      <c r="T46" s="160" t="str">
        <f>'Shooting Sports'!C14</f>
        <v>Fire 5 BBs in 3 volleys at the Cub target</v>
      </c>
      <c r="U46" s="160"/>
      <c r="V46" s="160" t="str">
        <f>IF('Shooting Sports'!S14&lt;&gt;"", 'Shooting Sports'!S14, "")</f>
        <v/>
      </c>
      <c r="W46" s="228"/>
      <c r="X46" s="227" t="str">
        <f>NOVA!B35</f>
        <v>3c3</v>
      </c>
      <c r="Y46" s="227" t="str">
        <f>NOVA!C35</f>
        <v>Discuss work with counselor</v>
      </c>
      <c r="Z46" s="227"/>
      <c r="AA46" s="227" t="str">
        <f>IF(NOVA!S35&lt;&gt;"", NOVA!S35, "")</f>
        <v/>
      </c>
      <c r="AB46" s="228"/>
      <c r="AC46" s="227" t="str">
        <f>NOVA!B94</f>
        <v>3a3</v>
      </c>
      <c r="AD46" s="227" t="str">
        <f>NOVA!C94</f>
        <v>Discuss with counselor</v>
      </c>
      <c r="AE46" s="227"/>
      <c r="AF46" s="227" t="str">
        <f>IF(NOVA!S94&lt;&gt;"", NOVA!S94, "")</f>
        <v/>
      </c>
      <c r="AG46" s="228"/>
      <c r="AH46" s="227" t="str">
        <f>NOVA!B159</f>
        <v>3a2</v>
      </c>
      <c r="AI46" s="227" t="str">
        <f>NOVA!C159</f>
        <v>On Jupiter or Pluto</v>
      </c>
      <c r="AJ46" s="227"/>
      <c r="AK46" s="227" t="str">
        <f>IF(NOVA!S159&lt;&gt;"", NOVA!S159, "")</f>
        <v/>
      </c>
    </row>
    <row r="47" spans="1:37" ht="13.2" customHeight="1">
      <c r="D47" s="375"/>
      <c r="E47" s="31">
        <f>Achievements!$B54</f>
        <v>6</v>
      </c>
      <c r="F47" s="179" t="str">
        <f>Achievements!$C54</f>
        <v>Demonstrate healthy eating</v>
      </c>
      <c r="G47" s="31" t="str">
        <f>IF(Achievements!S54&lt;&gt;"","A","")</f>
        <v/>
      </c>
      <c r="I47" s="372"/>
      <c r="J47" s="178" t="str">
        <f>Electives!B56</f>
        <v>4b</v>
      </c>
      <c r="K47" s="36" t="str">
        <f>Electives!C56</f>
        <v>Write a famous person for an autograph</v>
      </c>
      <c r="L47" s="31" t="str">
        <f>IF(Electives!S56&lt;&gt;"","E","")</f>
        <v/>
      </c>
      <c r="N47" s="367"/>
      <c r="O47" s="178">
        <f>Electives!B124</f>
        <v>5</v>
      </c>
      <c r="P47" s="36" t="str">
        <f>Electives!C124</f>
        <v>Talk about sportsmanship</v>
      </c>
      <c r="Q47" s="31" t="str">
        <f>IF(Electives!S124&lt;&gt;"","E","")</f>
        <v/>
      </c>
      <c r="R47" s="228"/>
      <c r="S47" s="160" t="str">
        <f>'Shooting Sports'!B15</f>
        <v>S3</v>
      </c>
      <c r="T47" s="160" t="str">
        <f>'Shooting Sports'!C15</f>
        <v>Demonstrate/Explain range commands</v>
      </c>
      <c r="U47" s="160"/>
      <c r="V47" s="160" t="str">
        <f>IF('Shooting Sports'!S15&lt;&gt;"", 'Shooting Sports'!S15, "")</f>
        <v/>
      </c>
      <c r="W47" s="228"/>
      <c r="X47" s="227" t="str">
        <f>NOVA!B36</f>
        <v>3d</v>
      </c>
      <c r="Y47" s="227" t="str">
        <f>NOVA!C36</f>
        <v>Choose 2 habitats and complete activity</v>
      </c>
      <c r="Z47" s="227"/>
      <c r="AA47" s="227" t="str">
        <f>IF(NOVA!S36&lt;&gt;"", NOVA!S36, "")</f>
        <v/>
      </c>
      <c r="AB47" s="228"/>
      <c r="AC47" s="227" t="str">
        <f>NOVA!B95</f>
        <v>3b1</v>
      </c>
      <c r="AD47" s="227" t="str">
        <f>NOVA!C95</f>
        <v>Explain revolution, orbit and rotation</v>
      </c>
      <c r="AE47" s="227"/>
      <c r="AF47" s="227" t="str">
        <f>IF(NOVA!S95&lt;&gt;"", NOVA!S95, "")</f>
        <v/>
      </c>
      <c r="AG47" s="228"/>
      <c r="AH47" s="227" t="str">
        <f>NOVA!B160</f>
        <v>3a3</v>
      </c>
      <c r="AI47" s="227" t="str">
        <f>NOVA!C160</f>
        <v>On a planet of your choice</v>
      </c>
      <c r="AJ47" s="227"/>
      <c r="AK47" s="227" t="str">
        <f>IF(NOVA!S160&lt;&gt;"", NOVA!S160, "")</f>
        <v/>
      </c>
    </row>
    <row r="48" spans="1:37" ht="12.75" customHeight="1">
      <c r="I48" s="131"/>
      <c r="J48" s="174" t="str">
        <f>Electives!B58</f>
        <v>Cubs Who Care</v>
      </c>
      <c r="K48" s="29"/>
      <c r="N48" s="367"/>
      <c r="O48" s="178">
        <f>Electives!B125</f>
        <v>6</v>
      </c>
      <c r="P48" s="36" t="str">
        <f>Electives!C125</f>
        <v>Visit a sporting event</v>
      </c>
      <c r="Q48" s="31" t="str">
        <f>IF(Electives!S125&lt;&gt;"","E","")</f>
        <v/>
      </c>
      <c r="R48" s="228"/>
      <c r="S48" s="160" t="str">
        <f>'Shooting Sports'!B16</f>
        <v>S4</v>
      </c>
      <c r="T48" s="160" t="str">
        <f>'Shooting Sports'!C16</f>
        <v>5 facts about BB gun history</v>
      </c>
      <c r="U48" s="160"/>
      <c r="V48" s="160" t="str">
        <f>IF('Shooting Sports'!S16&lt;&gt;"", 'Shooting Sports'!S16, "")</f>
        <v/>
      </c>
      <c r="W48" s="228"/>
      <c r="X48" s="227" t="str">
        <f>NOVA!B37</f>
        <v>3d1</v>
      </c>
      <c r="Y48" s="227" t="str">
        <f>NOVA!C37</f>
        <v>Prairie</v>
      </c>
      <c r="Z48" s="227"/>
      <c r="AA48" s="227" t="str">
        <f>IF(NOVA!S37&lt;&gt;"", NOVA!S37, "")</f>
        <v/>
      </c>
      <c r="AB48" s="228"/>
      <c r="AC48" s="227" t="str">
        <f>NOVA!B96</f>
        <v>3b2</v>
      </c>
      <c r="AD48" s="227" t="str">
        <f>NOVA!C96</f>
        <v>Compare 3 planets to the Earth</v>
      </c>
      <c r="AE48" s="227"/>
      <c r="AF48" s="227" t="str">
        <f>IF(NOVA!S96&lt;&gt;"", NOVA!S96, "")</f>
        <v/>
      </c>
      <c r="AG48" s="228"/>
      <c r="AH48" s="227" t="str">
        <f>NOVA!B161</f>
        <v>3b</v>
      </c>
      <c r="AI48" s="227" t="str">
        <f>NOVA!C161</f>
        <v>Choose one and calculate its height</v>
      </c>
      <c r="AJ48" s="227"/>
      <c r="AK48" s="227" t="str">
        <f>IF(NOVA!S161&lt;&gt;"", NOVA!S161, "")</f>
        <v/>
      </c>
    </row>
    <row r="49" spans="5:37" ht="12.75" customHeight="1">
      <c r="E49" s="30"/>
      <c r="F49" s="45"/>
      <c r="G49" s="3"/>
      <c r="I49" s="378" t="str">
        <f>Electives!E58</f>
        <v>(do four)</v>
      </c>
      <c r="J49" s="219">
        <f>Electives!B59</f>
        <v>1</v>
      </c>
      <c r="K49" s="36" t="str">
        <f>Electives!C59</f>
        <v>Try using a wheelchair or crutches</v>
      </c>
      <c r="L49" s="31" t="str">
        <f>IF(Electives!S59&lt;&gt;"","E","")</f>
        <v/>
      </c>
      <c r="N49" s="368"/>
      <c r="O49" s="178">
        <f>Electives!B126</f>
        <v>7</v>
      </c>
      <c r="P49" s="36" t="str">
        <f>Electives!C126</f>
        <v>Make an obstacle course</v>
      </c>
      <c r="Q49" s="31" t="str">
        <f>IF(Electives!S126&lt;&gt;"","E","")</f>
        <v/>
      </c>
      <c r="R49" s="228"/>
      <c r="S49" s="3"/>
      <c r="T49" s="239" t="str">
        <f>'Shooting Sports'!C18</f>
        <v>Archery: Level 1</v>
      </c>
      <c r="U49" s="3"/>
      <c r="V49" s="3"/>
      <c r="W49" s="228"/>
      <c r="X49" s="227" t="str">
        <f>NOVA!B38</f>
        <v>3d2</v>
      </c>
      <c r="Y49" s="227" t="str">
        <f>NOVA!C38</f>
        <v>Temperate forest</v>
      </c>
      <c r="Z49" s="227"/>
      <c r="AA49" s="227" t="str">
        <f>IF(NOVA!S38&lt;&gt;"", NOVA!S38, "")</f>
        <v/>
      </c>
      <c r="AB49" s="228"/>
      <c r="AC49" s="227" t="str">
        <f>NOVA!B97</f>
        <v>3b3</v>
      </c>
      <c r="AD49" s="227" t="str">
        <f>NOVA!C97</f>
        <v>Discuss with counselor</v>
      </c>
      <c r="AE49" s="227"/>
      <c r="AF49" s="227" t="str">
        <f>IF(NOVA!S97&lt;&gt;"", NOVA!S97, "")</f>
        <v/>
      </c>
      <c r="AG49" s="228"/>
      <c r="AH49" s="227" t="str">
        <f>NOVA!B162</f>
        <v>3b1</v>
      </c>
      <c r="AI49" s="227" t="str">
        <f>NOVA!C162</f>
        <v>A tree</v>
      </c>
      <c r="AJ49" s="227"/>
      <c r="AK49" s="227" t="str">
        <f>IF(NOVA!S162&lt;&gt;"", NOVA!S162, "")</f>
        <v/>
      </c>
    </row>
    <row r="50" spans="5:37">
      <c r="E50" s="30"/>
      <c r="F50" s="3"/>
      <c r="G50" s="3"/>
      <c r="I50" s="378"/>
      <c r="J50" s="219">
        <f>Electives!B60</f>
        <v>2</v>
      </c>
      <c r="K50" s="36" t="str">
        <f>Electives!C60</f>
        <v>Learn about handicapped sports</v>
      </c>
      <c r="L50" s="31" t="str">
        <f>IF(Electives!S60&lt;&gt;"","E","")</f>
        <v/>
      </c>
      <c r="O50" s="174" t="str">
        <f>Electives!B128</f>
        <v>Spirit of the Water</v>
      </c>
      <c r="P50" s="29"/>
      <c r="R50" s="224"/>
      <c r="S50" s="160">
        <f>'Shooting Sports'!B19</f>
        <v>1</v>
      </c>
      <c r="T50" s="160" t="str">
        <f>'Shooting Sports'!C19</f>
        <v>Follow archery range rules and whistles</v>
      </c>
      <c r="U50" s="160"/>
      <c r="V50" s="160" t="str">
        <f>IF('Shooting Sports'!S19&lt;&gt;"", 'Shooting Sports'!S19, "")</f>
        <v/>
      </c>
      <c r="W50" s="224"/>
      <c r="X50" s="227" t="str">
        <f>NOVA!B39</f>
        <v>3d3</v>
      </c>
      <c r="Y50" s="227" t="str">
        <f>NOVA!C39</f>
        <v>Aquatic ecosystem</v>
      </c>
      <c r="Z50" s="227"/>
      <c r="AA50" s="227" t="str">
        <f>IF(NOVA!S39&lt;&gt;"", NOVA!S39, "")</f>
        <v/>
      </c>
      <c r="AB50" s="224"/>
      <c r="AC50" s="227" t="str">
        <f>NOVA!B98</f>
        <v>3c1</v>
      </c>
      <c r="AD50" s="227" t="str">
        <f>NOVA!C98</f>
        <v>Design a rover and tell what it collects</v>
      </c>
      <c r="AE50" s="227"/>
      <c r="AF50" s="227" t="str">
        <f>IF(NOVA!S98&lt;&gt;"", NOVA!S98, "")</f>
        <v/>
      </c>
      <c r="AG50" s="224"/>
      <c r="AH50" s="227" t="str">
        <f>NOVA!B163</f>
        <v>3b2</v>
      </c>
      <c r="AI50" s="227" t="str">
        <f>NOVA!C163</f>
        <v>Your house</v>
      </c>
      <c r="AJ50" s="227"/>
      <c r="AK50" s="227" t="str">
        <f>IF(NOVA!S163&lt;&gt;"", NOVA!S163, "")</f>
        <v/>
      </c>
    </row>
    <row r="51" spans="5:37" ht="13.2" customHeight="1">
      <c r="E51" s="30"/>
      <c r="F51" s="3"/>
      <c r="G51" s="3"/>
      <c r="I51" s="378"/>
      <c r="J51" s="219">
        <f>Electives!B61</f>
        <v>3</v>
      </c>
      <c r="K51" s="36" t="str">
        <f>Electives!C61</f>
        <v>Learn about "invisible" disabilities</v>
      </c>
      <c r="L51" s="31" t="str">
        <f>IF(Electives!S61&lt;&gt;"","E","")</f>
        <v/>
      </c>
      <c r="N51" s="378" t="str">
        <f>Electives!E128</f>
        <v>(do all)</v>
      </c>
      <c r="O51" s="178">
        <f>Electives!B129</f>
        <v>1</v>
      </c>
      <c r="P51" s="36" t="str">
        <f>Electives!C129</f>
        <v>Demonstrate how water can be polluted</v>
      </c>
      <c r="Q51" s="31" t="str">
        <f>IF(Electives!S129&lt;&gt;"","E","")</f>
        <v/>
      </c>
      <c r="R51" s="104"/>
      <c r="S51" s="160">
        <f>'Shooting Sports'!B20</f>
        <v>2</v>
      </c>
      <c r="T51" s="160" t="str">
        <f>'Shooting Sports'!C20</f>
        <v>Identify recurve and compound bow</v>
      </c>
      <c r="U51" s="160"/>
      <c r="V51" s="160" t="str">
        <f>IF('Shooting Sports'!S20&lt;&gt;"", 'Shooting Sports'!S20, "")</f>
        <v/>
      </c>
      <c r="W51" s="104"/>
      <c r="X51" s="227" t="str">
        <f>NOVA!B40</f>
        <v>3d4</v>
      </c>
      <c r="Y51" s="227" t="str">
        <f>NOVA!C40</f>
        <v>Temperate / Subtropical rain forest</v>
      </c>
      <c r="Z51" s="227"/>
      <c r="AA51" s="227" t="str">
        <f>IF(NOVA!S40&lt;&gt;"", NOVA!S40, "")</f>
        <v/>
      </c>
      <c r="AB51" s="104"/>
      <c r="AC51" s="227" t="str">
        <f>NOVA!B99</f>
        <v>3c2</v>
      </c>
      <c r="AD51" s="227" t="str">
        <f>NOVA!C99</f>
        <v>How would rover work</v>
      </c>
      <c r="AE51" s="227"/>
      <c r="AF51" s="227" t="str">
        <f>IF(NOVA!S99&lt;&gt;"", NOVA!S99, "")</f>
        <v/>
      </c>
      <c r="AG51" s="104"/>
      <c r="AH51" s="227" t="str">
        <f>NOVA!B164</f>
        <v>3b3</v>
      </c>
      <c r="AI51" s="227" t="str">
        <f>NOVA!C164</f>
        <v>A building of your choice</v>
      </c>
      <c r="AJ51" s="227"/>
      <c r="AK51" s="227" t="str">
        <f>IF(NOVA!S164&lt;&gt;"", NOVA!S164, "")</f>
        <v/>
      </c>
    </row>
    <row r="52" spans="5:37">
      <c r="E52" s="30"/>
      <c r="F52" s="3"/>
      <c r="G52" s="3"/>
      <c r="I52" s="378"/>
      <c r="J52" s="219">
        <f>Electives!B62</f>
        <v>4</v>
      </c>
      <c r="K52" s="36" t="str">
        <f>Electives!C62</f>
        <v>Do 3 of the following wearing gloves</v>
      </c>
      <c r="L52" s="31" t="str">
        <f>IF(Electives!S62&lt;&gt;"","E","")</f>
        <v/>
      </c>
      <c r="N52" s="378"/>
      <c r="O52" s="178">
        <f>Electives!B130</f>
        <v>2</v>
      </c>
      <c r="P52" s="36" t="str">
        <f>Electives!C130</f>
        <v>Help conserve water</v>
      </c>
      <c r="Q52" s="31" t="str">
        <f>IF(Electives!S130&lt;&gt;"","E","")</f>
        <v/>
      </c>
      <c r="R52" s="232"/>
      <c r="S52" s="160">
        <f>'Shooting Sports'!B21</f>
        <v>3</v>
      </c>
      <c r="T52" s="160" t="str">
        <f>'Shooting Sports'!C21</f>
        <v>Demonstrate arm/finger guards &amp; quiver</v>
      </c>
      <c r="U52" s="160"/>
      <c r="V52" s="160" t="str">
        <f>IF('Shooting Sports'!S21&lt;&gt;"", 'Shooting Sports'!S21, "")</f>
        <v/>
      </c>
      <c r="W52" s="232"/>
      <c r="X52" s="227" t="str">
        <f>NOVA!B41</f>
        <v>3d5</v>
      </c>
      <c r="Y52" s="227" t="str">
        <f>NOVA!C41</f>
        <v>Desert</v>
      </c>
      <c r="Z52" s="227"/>
      <c r="AA52" s="227" t="str">
        <f>IF(NOVA!S41&lt;&gt;"", NOVA!S41, "")</f>
        <v/>
      </c>
      <c r="AB52" s="232"/>
      <c r="AC52" s="227" t="str">
        <f>NOVA!B100</f>
        <v>3c3</v>
      </c>
      <c r="AD52" s="227" t="str">
        <f>NOVA!C100</f>
        <v>How would rover transmit data</v>
      </c>
      <c r="AE52" s="227"/>
      <c r="AF52" s="227" t="str">
        <f>IF(NOVA!S100&lt;&gt;"", NOVA!S100, "")</f>
        <v/>
      </c>
      <c r="AG52" s="232"/>
      <c r="AH52" s="227" t="str">
        <f>NOVA!B165</f>
        <v>3c</v>
      </c>
      <c r="AI52" s="227" t="str">
        <f>NOVA!C165</f>
        <v>Calculate the volume of air in your room</v>
      </c>
      <c r="AJ52" s="227"/>
      <c r="AK52" s="227" t="str">
        <f>IF(NOVA!S165&lt;&gt;"", NOVA!S165, "")</f>
        <v/>
      </c>
    </row>
    <row r="53" spans="5:37" ht="13.2" customHeight="1">
      <c r="E53" s="30"/>
      <c r="F53" s="3"/>
      <c r="G53" s="3"/>
      <c r="I53" s="378"/>
      <c r="J53" s="219" t="str">
        <f>Electives!B63</f>
        <v>4a</v>
      </c>
      <c r="K53" s="36" t="str">
        <f>Electives!C63</f>
        <v>Tie your shoes</v>
      </c>
      <c r="L53" s="31" t="str">
        <f>IF(Electives!S63&lt;&gt;"","E","")</f>
        <v/>
      </c>
      <c r="N53" s="378"/>
      <c r="O53" s="178">
        <f>Electives!B131</f>
        <v>3</v>
      </c>
      <c r="P53" s="36" t="str">
        <f>Electives!C131</f>
        <v>Explain why swimming is good exercise</v>
      </c>
      <c r="Q53" s="31" t="str">
        <f>IF(Electives!S131&lt;&gt;"","E","")</f>
        <v/>
      </c>
      <c r="R53" s="233"/>
      <c r="S53" s="160">
        <f>'Shooting Sports'!B22</f>
        <v>4</v>
      </c>
      <c r="T53" s="160" t="str">
        <f>'Shooting Sports'!C22</f>
        <v>Properly shoot a bow</v>
      </c>
      <c r="U53" s="160"/>
      <c r="V53" s="160" t="str">
        <f>IF('Shooting Sports'!S22&lt;&gt;"", 'Shooting Sports'!S22, "")</f>
        <v/>
      </c>
      <c r="W53" s="233"/>
      <c r="X53" s="227" t="str">
        <f>NOVA!B42</f>
        <v>3d6</v>
      </c>
      <c r="Y53" s="227" t="str">
        <f>NOVA!C42</f>
        <v>Polar ice</v>
      </c>
      <c r="Z53" s="227"/>
      <c r="AA53" s="227" t="str">
        <f>IF(NOVA!S42&lt;&gt;"", NOVA!S42, "")</f>
        <v/>
      </c>
      <c r="AB53" s="233"/>
      <c r="AC53" s="227" t="str">
        <f>NOVA!B101</f>
        <v>3c4</v>
      </c>
      <c r="AD53" s="227" t="str">
        <f>NOVA!C101</f>
        <v>Why rovers are needed</v>
      </c>
      <c r="AE53" s="227"/>
      <c r="AF53" s="227" t="str">
        <f>IF(NOVA!S101&lt;&gt;"", NOVA!S101, "")</f>
        <v/>
      </c>
      <c r="AG53" s="233"/>
      <c r="AH53" s="227" t="str">
        <f>NOVA!B166</f>
        <v>4a1</v>
      </c>
      <c r="AI53" s="227" t="str">
        <f>NOVA!C166</f>
        <v>Look up and discuss cryptography</v>
      </c>
      <c r="AJ53" s="227"/>
      <c r="AK53" s="227" t="str">
        <f>IF(NOVA!S166&lt;&gt;"", NOVA!S166, "")</f>
        <v/>
      </c>
    </row>
    <row r="54" spans="5:37">
      <c r="I54" s="378"/>
      <c r="J54" s="219" t="str">
        <f>Electives!B64</f>
        <v>4b</v>
      </c>
      <c r="K54" s="36" t="str">
        <f>Electives!C64</f>
        <v>Use a fork to pick up food</v>
      </c>
      <c r="L54" s="31" t="str">
        <f>IF(Electives!S64&lt;&gt;"","E","")</f>
        <v/>
      </c>
      <c r="N54" s="378"/>
      <c r="O54" s="178">
        <f>Electives!B132</f>
        <v>4</v>
      </c>
      <c r="P54" s="36" t="str">
        <f>Electives!C132</f>
        <v>Explain the water safety rules</v>
      </c>
      <c r="Q54" s="31" t="str">
        <f>IF(Electives!S132&lt;&gt;"","E","")</f>
        <v/>
      </c>
      <c r="R54" s="233"/>
      <c r="S54" s="160">
        <f>'Shooting Sports'!B23</f>
        <v>5</v>
      </c>
      <c r="T54" s="160" t="str">
        <f>'Shooting Sports'!C23</f>
        <v>Safely retrieve arrows</v>
      </c>
      <c r="U54" s="160"/>
      <c r="V54" s="160" t="str">
        <f>IF('Shooting Sports'!S23&lt;&gt;"", 'Shooting Sports'!S23, "")</f>
        <v/>
      </c>
      <c r="W54" s="233"/>
      <c r="X54" s="227" t="str">
        <f>NOVA!B43</f>
        <v>3d7</v>
      </c>
      <c r="Y54" s="227" t="str">
        <f>NOVA!C43</f>
        <v>Tide pools</v>
      </c>
      <c r="Z54" s="227"/>
      <c r="AA54" s="227" t="str">
        <f>IF(NOVA!S43&lt;&gt;"", NOVA!S43, "")</f>
        <v/>
      </c>
      <c r="AB54" s="233"/>
      <c r="AC54" s="227" t="str">
        <f>NOVA!B102</f>
        <v>3d1</v>
      </c>
      <c r="AD54" s="227" t="str">
        <f>NOVA!C102</f>
        <v>Design a space colony</v>
      </c>
      <c r="AE54" s="227"/>
      <c r="AF54" s="227" t="str">
        <f>IF(NOVA!S102&lt;&gt;"", NOVA!S102, "")</f>
        <v/>
      </c>
      <c r="AG54" s="233"/>
      <c r="AH54" s="227" t="str">
        <f>NOVA!B167</f>
        <v>4a2</v>
      </c>
      <c r="AI54" s="227" t="str">
        <f>NOVA!C167</f>
        <v>Discuss 3 ways codes are made</v>
      </c>
      <c r="AJ54" s="227"/>
      <c r="AK54" s="227" t="str">
        <f>IF(NOVA!S167&lt;&gt;"", NOVA!S167, "")</f>
        <v/>
      </c>
    </row>
    <row r="55" spans="5:37">
      <c r="I55" s="378"/>
      <c r="J55" s="219" t="str">
        <f>Electives!B65</f>
        <v>4c</v>
      </c>
      <c r="K55" s="36" t="str">
        <f>Electives!C65</f>
        <v>Play a card game</v>
      </c>
      <c r="L55" s="31" t="str">
        <f>IF(Electives!S65&lt;&gt;"","E","")</f>
        <v/>
      </c>
      <c r="N55" s="378"/>
      <c r="O55" s="178">
        <f>Electives!B133</f>
        <v>5</v>
      </c>
      <c r="P55" s="36" t="str">
        <f>Electives!C133</f>
        <v>Jump into a pool and swim 25 feet</v>
      </c>
      <c r="Q55" s="31" t="str">
        <f>IF(Electives!S133&lt;&gt;"","E","")</f>
        <v/>
      </c>
      <c r="R55" s="233"/>
      <c r="S55" s="3"/>
      <c r="T55" s="239" t="str">
        <f>'Shooting Sports'!C25</f>
        <v>Archery: Level 2</v>
      </c>
      <c r="U55" s="3"/>
      <c r="V55" s="3"/>
      <c r="W55" s="233"/>
      <c r="X55" s="227">
        <f>NOVA!B44</f>
        <v>4</v>
      </c>
      <c r="Y55" s="227" t="str">
        <f>NOVA!C44</f>
        <v>Do A or B</v>
      </c>
      <c r="Z55" s="227"/>
      <c r="AA55" s="227" t="str">
        <f>IF(NOVA!S44&lt;&gt;"", NOVA!S44, "")</f>
        <v/>
      </c>
      <c r="AB55" s="233"/>
      <c r="AC55" s="238" t="str">
        <f>NOVA!B103</f>
        <v>3d2</v>
      </c>
      <c r="AD55" s="227" t="str">
        <f>NOVA!C103</f>
        <v>Discuss survival needs</v>
      </c>
      <c r="AE55" s="227"/>
      <c r="AF55" s="227" t="str">
        <f>IF(NOVA!S103&lt;&gt;"", NOVA!S103, "")</f>
        <v/>
      </c>
      <c r="AG55" s="233"/>
      <c r="AH55" s="227" t="str">
        <f>NOVA!B168</f>
        <v>4a3</v>
      </c>
      <c r="AI55" s="227" t="str">
        <f>NOVA!C168</f>
        <v>Discuss how codes relate to math</v>
      </c>
      <c r="AJ55" s="227"/>
      <c r="AK55" s="227" t="str">
        <f>IF(NOVA!S168&lt;&gt;"", NOVA!S168, "")</f>
        <v/>
      </c>
    </row>
    <row r="56" spans="5:37" ht="13.2" customHeight="1">
      <c r="I56" s="378"/>
      <c r="J56" s="219" t="str">
        <f>Electives!B66</f>
        <v>4d</v>
      </c>
      <c r="K56" s="36" t="str">
        <f>Electives!C66</f>
        <v>Play a video game</v>
      </c>
      <c r="L56" s="31" t="str">
        <f>IF(Electives!S66&lt;&gt;"","E","")</f>
        <v/>
      </c>
      <c r="O56"/>
      <c r="R56" s="233"/>
      <c r="S56" s="160">
        <f>'Shooting Sports'!B26</f>
        <v>1</v>
      </c>
      <c r="T56" s="160" t="str">
        <f>'Shooting Sports'!C26</f>
        <v>Earn the Level 1 Emblem for Archery</v>
      </c>
      <c r="U56" s="160"/>
      <c r="V56" s="160" t="str">
        <f>IF('Shooting Sports'!S26&lt;&gt;"", 'Shooting Sports'!S26, "")</f>
        <v/>
      </c>
      <c r="W56" s="233"/>
      <c r="X56" s="227" t="str">
        <f>NOVA!B45</f>
        <v>4a</v>
      </c>
      <c r="Y56" s="227" t="str">
        <f>NOVA!C45</f>
        <v>Visit a place where earth science is done</v>
      </c>
      <c r="Z56" s="227"/>
      <c r="AA56" s="227" t="str">
        <f>IF(NOVA!S45&lt;&gt;"", NOVA!S45, "")</f>
        <v/>
      </c>
      <c r="AB56" s="233"/>
      <c r="AC56" s="227" t="str">
        <f>NOVA!B104</f>
        <v>3e</v>
      </c>
      <c r="AD56" s="227" t="str">
        <f>NOVA!C104</f>
        <v>Map an asteroid</v>
      </c>
      <c r="AE56" s="227"/>
      <c r="AF56" s="227" t="str">
        <f>IF(NOVA!S104&lt;&gt;"", NOVA!S104, "")</f>
        <v/>
      </c>
      <c r="AG56" s="233"/>
      <c r="AH56" s="227" t="str">
        <f>NOVA!B169</f>
        <v>4b1</v>
      </c>
      <c r="AI56" s="227" t="str">
        <f>NOVA!C169</f>
        <v>Design a code and write a message</v>
      </c>
      <c r="AJ56" s="227"/>
      <c r="AK56" s="227" t="str">
        <f>IF(NOVA!S169&lt;&gt;"", NOVA!S169, "")</f>
        <v/>
      </c>
    </row>
    <row r="57" spans="5:37" ht="12.75" customHeight="1">
      <c r="I57" s="378"/>
      <c r="J57" s="219" t="str">
        <f>Electives!B67</f>
        <v>4e</v>
      </c>
      <c r="K57" s="36" t="str">
        <f>Electives!C67</f>
        <v>Play a board game</v>
      </c>
      <c r="L57" s="31" t="str">
        <f>IF(Electives!S67&lt;&gt;"","E","")</f>
        <v/>
      </c>
      <c r="N57" s="131"/>
      <c r="R57" s="233"/>
      <c r="S57" s="160" t="str">
        <f>'Shooting Sports'!B27</f>
        <v>S1</v>
      </c>
      <c r="T57" s="160" t="str">
        <f>'Shooting Sports'!C27</f>
        <v>Identify 3 arrow and 4 bow parts</v>
      </c>
      <c r="U57" s="160"/>
      <c r="V57" s="160" t="str">
        <f>IF('Shooting Sports'!S27&lt;&gt;"", 'Shooting Sports'!S27, "")</f>
        <v/>
      </c>
      <c r="W57" s="233"/>
      <c r="X57" s="227" t="str">
        <f>NOVA!B46</f>
        <v>4a1</v>
      </c>
      <c r="Y57" s="227" t="str">
        <f>NOVA!C46</f>
        <v>Talk with someone how science is used</v>
      </c>
      <c r="Z57" s="227"/>
      <c r="AA57" s="227" t="str">
        <f>IF(NOVA!S46&lt;&gt;"", NOVA!S46, "")</f>
        <v/>
      </c>
      <c r="AB57" s="233"/>
      <c r="AC57" s="227" t="str">
        <f>NOVA!B105</f>
        <v>3f1</v>
      </c>
      <c r="AD57" s="227" t="str">
        <f>NOVA!C105</f>
        <v>Model solar and lunar eclipse</v>
      </c>
      <c r="AE57" s="227"/>
      <c r="AF57" s="227" t="str">
        <f>IF(NOVA!S105&lt;&gt;"", NOVA!S105, "")</f>
        <v/>
      </c>
      <c r="AG57" s="233"/>
      <c r="AH57" s="227" t="str">
        <f>NOVA!B170</f>
        <v>4b2</v>
      </c>
      <c r="AI57" s="227" t="str">
        <f>NOVA!C170</f>
        <v>Share your code with your counselor</v>
      </c>
      <c r="AJ57" s="227"/>
      <c r="AK57" s="227" t="str">
        <f>IF(NOVA!S170&lt;&gt;"", NOVA!S170, "")</f>
        <v/>
      </c>
    </row>
    <row r="58" spans="5:37" ht="12.75" customHeight="1">
      <c r="E58"/>
      <c r="I58" s="378"/>
      <c r="J58" s="219" t="str">
        <f>Electives!B68</f>
        <v>4f</v>
      </c>
      <c r="K58" s="36" t="str">
        <f>Electives!C68</f>
        <v>Blow bubbles</v>
      </c>
      <c r="L58" s="31" t="str">
        <f>IF(Electives!S68&lt;&gt;"","E","")</f>
        <v/>
      </c>
      <c r="R58" s="233"/>
      <c r="S58" s="160" t="str">
        <f>'Shooting Sports'!B28</f>
        <v>S2</v>
      </c>
      <c r="T58" s="160" t="str">
        <f>'Shooting Sports'!C28</f>
        <v>Loose 5 arrows in 2 volleys</v>
      </c>
      <c r="U58" s="160"/>
      <c r="V58" s="160" t="str">
        <f>IF('Shooting Sports'!S28&lt;&gt;"", 'Shooting Sports'!S28, "")</f>
        <v/>
      </c>
      <c r="W58" s="233"/>
      <c r="X58" s="227" t="str">
        <f>NOVA!B47</f>
        <v>4a2</v>
      </c>
      <c r="Y58" s="227" t="str">
        <f>NOVA!C47</f>
        <v>Discuss with counselor your visit</v>
      </c>
      <c r="Z58" s="227"/>
      <c r="AA58" s="227" t="str">
        <f>IF(NOVA!S47&lt;&gt;"", NOVA!S47, "")</f>
        <v/>
      </c>
      <c r="AB58" s="233"/>
      <c r="AC58" s="227" t="str">
        <f>NOVA!B106</f>
        <v>3f2</v>
      </c>
      <c r="AD58" s="227" t="str">
        <f>NOVA!C106</f>
        <v>Use your model to discuss</v>
      </c>
      <c r="AE58" s="227"/>
      <c r="AF58" s="227" t="str">
        <f>IF(NOVA!S106&lt;&gt;"", NOVA!S106, "")</f>
        <v/>
      </c>
      <c r="AG58" s="233"/>
      <c r="AH58" s="227">
        <f>NOVA!B171</f>
        <v>5</v>
      </c>
      <c r="AI58" s="227" t="str">
        <f>NOVA!C171</f>
        <v>Discuss how math affects your life</v>
      </c>
      <c r="AJ58" s="227"/>
      <c r="AK58" s="227" t="str">
        <f>IF(NOVA!S171&lt;&gt;"", NOVA!S171, "")</f>
        <v/>
      </c>
    </row>
    <row r="59" spans="5:37">
      <c r="I59" s="378"/>
      <c r="J59" s="219">
        <f>Electives!B69</f>
        <v>5</v>
      </c>
      <c r="K59" s="36" t="str">
        <f>Electives!C69</f>
        <v>Paint a picture with and without sight</v>
      </c>
      <c r="L59" s="31" t="str">
        <f>IF(Electives!S69&lt;&gt;"","E","")</f>
        <v/>
      </c>
      <c r="R59" s="234"/>
      <c r="S59" s="160" t="str">
        <f>'Shooting Sports'!B29</f>
        <v>S3</v>
      </c>
      <c r="T59" s="160" t="str">
        <f>'Shooting Sports'!C29</f>
        <v>Demonstrate/Explain range commands</v>
      </c>
      <c r="U59" s="160"/>
      <c r="V59" s="160" t="str">
        <f>IF('Shooting Sports'!S29&lt;&gt;"", 'Shooting Sports'!S29, "")</f>
        <v/>
      </c>
      <c r="W59" s="234"/>
      <c r="X59" s="227" t="str">
        <f>NOVA!B48</f>
        <v>4b</v>
      </c>
      <c r="Y59" s="227" t="str">
        <f>NOVA!C48</f>
        <v>Explore a career with earth science</v>
      </c>
      <c r="Z59" s="227"/>
      <c r="AA59" s="227" t="str">
        <f>IF(NOVA!S48&lt;&gt;"", NOVA!S48, "")</f>
        <v/>
      </c>
      <c r="AB59" s="234"/>
      <c r="AC59" s="227">
        <f>NOVA!B107</f>
        <v>4</v>
      </c>
      <c r="AD59" s="227" t="str">
        <f>NOVA!C107</f>
        <v>Do A or B</v>
      </c>
      <c r="AE59" s="227"/>
      <c r="AF59" s="227" t="str">
        <f>IF(NOVA!S107&lt;&gt;"", NOVA!S107, "")</f>
        <v/>
      </c>
      <c r="AG59" s="234"/>
    </row>
    <row r="60" spans="5:37">
      <c r="I60" s="378"/>
      <c r="J60" s="219">
        <f>Electives!B70</f>
        <v>6</v>
      </c>
      <c r="K60" s="36" t="str">
        <f>Electives!C70</f>
        <v>Sign a simple sentence</v>
      </c>
      <c r="L60" s="31" t="str">
        <f>IF(Electives!S70&lt;&gt;"","E","")</f>
        <v/>
      </c>
      <c r="R60" s="177"/>
      <c r="S60" s="160" t="str">
        <f>'Shooting Sports'!B30</f>
        <v>S4</v>
      </c>
      <c r="T60" s="160" t="str">
        <f>'Shooting Sports'!C30</f>
        <v>5 facts about archery in history/lit</v>
      </c>
      <c r="U60" s="160"/>
      <c r="V60" s="160" t="str">
        <f>IF('Shooting Sports'!S30&lt;&gt;"", 'Shooting Sports'!S30, "")</f>
        <v/>
      </c>
      <c r="W60" s="177"/>
      <c r="AB60" s="177"/>
      <c r="AC60" s="227" t="str">
        <f>NOVA!B108</f>
        <v>4a</v>
      </c>
      <c r="AD60" s="227" t="str">
        <f>NOVA!C108</f>
        <v>Visit a place with space science</v>
      </c>
      <c r="AE60" s="227"/>
      <c r="AF60" s="227" t="str">
        <f>IF(NOVA!S108&lt;&gt;"", NOVA!S108, "")</f>
        <v/>
      </c>
      <c r="AG60" s="177"/>
    </row>
    <row r="61" spans="5:37">
      <c r="I61" s="378"/>
      <c r="J61" s="219">
        <f>Electives!B71</f>
        <v>7</v>
      </c>
      <c r="K61" s="36" t="str">
        <f>Electives!C71</f>
        <v>Learn about a famous person with a disability</v>
      </c>
      <c r="L61" s="31" t="str">
        <f>IF(Electives!S71&lt;&gt;"","E","")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IF(NOVA!S109&lt;&gt;"", NOVA!S109, "")</f>
        <v/>
      </c>
      <c r="AG61" s="233"/>
    </row>
    <row r="62" spans="5:37" ht="13.2" customHeight="1">
      <c r="I62" s="378"/>
      <c r="J62" s="219">
        <f>Electives!B72</f>
        <v>8</v>
      </c>
      <c r="K62" s="36" t="str">
        <f>Electives!C72</f>
        <v>Attend an event for disabled people</v>
      </c>
      <c r="L62" s="31" t="str">
        <f>IF(Electives!S72&lt;&gt;"","E","")</f>
        <v/>
      </c>
      <c r="O62"/>
      <c r="R62" s="235"/>
      <c r="S62" s="160">
        <f>'Shooting Sports'!B33</f>
        <v>1</v>
      </c>
      <c r="T62" s="160" t="str">
        <f>'Shooting Sports'!C33</f>
        <v>Demonstrate good shooting techniques</v>
      </c>
      <c r="U62" s="160"/>
      <c r="V62" s="160" t="str">
        <f>IF('Shooting Sports'!S33&lt;&gt;"", 'Shooting Sports'!S33, "")</f>
        <v/>
      </c>
      <c r="W62" s="235"/>
      <c r="AB62" s="235"/>
      <c r="AC62" s="227" t="str">
        <f>NOVA!B110</f>
        <v>4a2</v>
      </c>
      <c r="AD62" s="227" t="str">
        <f>NOVA!C110</f>
        <v>Discuss with counselor</v>
      </c>
      <c r="AE62" s="227"/>
      <c r="AF62" s="227" t="str">
        <f>IF(NOVA!S110&lt;&gt;"", NOVA!S110, "")</f>
        <v/>
      </c>
      <c r="AG62" s="235"/>
    </row>
    <row r="63" spans="5:37" ht="12.75" customHeight="1">
      <c r="E63"/>
      <c r="I63" s="218"/>
      <c r="J63"/>
      <c r="L63" s="175"/>
      <c r="O63"/>
      <c r="R63" s="233"/>
      <c r="S63" s="160">
        <f>'Shooting Sports'!B34</f>
        <v>2</v>
      </c>
      <c r="T63" s="160" t="str">
        <f>'Shooting Sports'!C34</f>
        <v>Explain parts of slingshot</v>
      </c>
      <c r="U63" s="160"/>
      <c r="V63" s="160" t="str">
        <f>IF('Shooting Sports'!S34&lt;&gt;"", 'Shooting Sports'!S34, "")</f>
        <v/>
      </c>
      <c r="W63" s="233"/>
      <c r="AB63" s="233"/>
      <c r="AC63" s="227" t="str">
        <f>NOVA!B111</f>
        <v>4b</v>
      </c>
      <c r="AD63" s="227" t="str">
        <f>NOVA!C111</f>
        <v>Explore a career with space science</v>
      </c>
      <c r="AE63" s="227"/>
      <c r="AF63" s="227" t="str">
        <f>IF(NOVA!S111&lt;&gt;"", NOVA!S111, "")</f>
        <v/>
      </c>
      <c r="AG63" s="233"/>
    </row>
    <row r="64" spans="5:37" ht="12.75" customHeight="1">
      <c r="E64"/>
      <c r="J64"/>
      <c r="L64" s="175"/>
      <c r="O64"/>
      <c r="R64" s="233"/>
      <c r="S64" s="160">
        <f>'Shooting Sports'!B35</f>
        <v>3</v>
      </c>
      <c r="T64" s="160" t="str">
        <f>'Shooting Sports'!C35</f>
        <v>Explain types of ammo</v>
      </c>
      <c r="U64" s="160"/>
      <c r="V64" s="160" t="str">
        <f>IF('Shooting Sports'!S35&lt;&gt;"", 'Shooting Sports'!S35, "")</f>
        <v/>
      </c>
      <c r="W64" s="233"/>
      <c r="AB64" s="233"/>
      <c r="AC64" s="227">
        <f>NOVA!B112</f>
        <v>5</v>
      </c>
      <c r="AD64" s="227" t="str">
        <f>NOVA!C112</f>
        <v>Discuss your findings with counselor</v>
      </c>
      <c r="AE64" s="227"/>
      <c r="AF64" s="227" t="str">
        <f>IF(NOVA!S112&lt;&gt;"", NOVA!S112, "")</f>
        <v/>
      </c>
      <c r="AG64" s="233"/>
    </row>
    <row r="65" spans="5:33">
      <c r="E65"/>
      <c r="J65"/>
      <c r="O65"/>
      <c r="R65" s="233"/>
      <c r="S65" s="160">
        <f>'Shooting Sports'!B36</f>
        <v>4</v>
      </c>
      <c r="T65" s="160" t="str">
        <f>'Shooting Sports'!C36</f>
        <v>Explain types of targets</v>
      </c>
      <c r="U65" s="160"/>
      <c r="V65" s="160" t="str">
        <f>IF('Shooting Sports'!S36&lt;&gt;"", 'Shooting Sports'!S36,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Sports'!S39&lt;&gt;"", 'Shooting Sports'!S39, "")</f>
        <v/>
      </c>
      <c r="W67" s="233"/>
      <c r="AB67" s="233"/>
      <c r="AG67" s="233"/>
    </row>
    <row r="68" spans="5:33">
      <c r="O68"/>
      <c r="R68" s="233"/>
      <c r="S68" s="160" t="str">
        <f>'Shooting Sports'!B40</f>
        <v>S1</v>
      </c>
      <c r="T68" s="160" t="str">
        <f>'Shooting Sports'!C40</f>
        <v>Fire 5 shots in 2 volleys at a target</v>
      </c>
      <c r="U68" s="160"/>
      <c r="V68" s="160" t="str">
        <f>IF('Shooting Sports'!S40&lt;&gt;"", 'Shooting Sports'!S40, "")</f>
        <v/>
      </c>
      <c r="W68" s="233"/>
      <c r="AB68" s="233"/>
      <c r="AG68" s="233"/>
    </row>
    <row r="69" spans="5:33">
      <c r="O69"/>
      <c r="R69" s="233"/>
      <c r="S69" s="160" t="str">
        <f>'Shooting Sports'!B41</f>
        <v>S2</v>
      </c>
      <c r="T69" s="160" t="str">
        <f>'Shooting Sports'!C41</f>
        <v>Demonstrate/Explain range commands</v>
      </c>
      <c r="U69" s="160"/>
      <c r="V69" s="160" t="str">
        <f>IF('Shooting Sports'!S41&lt;&gt;"", 'Shooting Sports'!S41, "")</f>
        <v/>
      </c>
      <c r="W69" s="233"/>
      <c r="AB69" s="233"/>
      <c r="AG69" s="233"/>
    </row>
    <row r="70" spans="5:33" ht="13.2" customHeight="1">
      <c r="O70"/>
      <c r="S70" s="160" t="str">
        <f>'Shooting Sports'!B42</f>
        <v>S3</v>
      </c>
      <c r="T70" s="160" t="str">
        <f>'Shooting Sports'!C42</f>
        <v>Shoot with your off hand</v>
      </c>
      <c r="U70" s="160"/>
      <c r="V70" s="160" t="str">
        <f>IF('Shooting Sports'!S42&lt;&gt;"", 'Shooting Sports'!S42,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BHOCkcLbZzcCqhvj9UulNIjZbgVF0Mg0yrqSunsnk1bzTmv5YhX/hYbP1bmts51fXfFHKREpwymeb7PB8hUImg==" saltValue="hqG75itttqcsbfrq5COypA==" spinCount="100000" sheet="1" selectLockedCells="1" selectUnlockedCells="1"/>
  <mergeCells count="58">
    <mergeCell ref="D1:G2"/>
    <mergeCell ref="D3:G3"/>
    <mergeCell ref="I1:L2"/>
    <mergeCell ref="N1:Q2"/>
    <mergeCell ref="I4:I10"/>
    <mergeCell ref="D42:D47"/>
    <mergeCell ref="I42:I47"/>
    <mergeCell ref="N43:N49"/>
    <mergeCell ref="I49:I62"/>
    <mergeCell ref="N51:N55"/>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s>
  <phoneticPr fontId="2" type="noConversion"/>
  <pageMargins left="0.5" right="0.5" top="0.5" bottom="0.5" header="0.25" footer="0.25"/>
  <pageSetup scale="44" fitToWidth="2" orientation="portrait" r:id="rId1"/>
  <headerFooter alignWithMargins="0">
    <oddHeader>&amp;C&amp;"Arial,Bold"&amp;14WolfTrax&amp;12
&amp;D</oddHeader>
  </headerFooter>
  <colBreaks count="1" manualBreakCount="1">
    <brk id="17" max="6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16</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Bobcat!T13</f>
        <v/>
      </c>
      <c r="D4" s="373" t="str">
        <f>Achievements!E5</f>
        <v>(do 1-4 and one other)</v>
      </c>
      <c r="E4" s="31">
        <f>Achievements!$B6</f>
        <v>1</v>
      </c>
      <c r="F4" s="179" t="str">
        <f>Achievements!$C6</f>
        <v>Attend a pack or family campout</v>
      </c>
      <c r="G4" s="32" t="str">
        <f>IF(Achievements!T6&lt;&gt;"","A","")</f>
        <v/>
      </c>
      <c r="I4" s="366" t="str">
        <f>Electives!E6</f>
        <v>(do 1-4 and one of 5-7)</v>
      </c>
      <c r="J4" s="178">
        <f>Electives!B7</f>
        <v>1</v>
      </c>
      <c r="K4" s="36" t="str">
        <f>Electives!C7</f>
        <v>ID parts of a coin</v>
      </c>
      <c r="L4" s="31" t="str">
        <f>IF(Electives!T7&lt;&gt;"","E","")</f>
        <v/>
      </c>
      <c r="N4" s="378" t="str">
        <f>Electives!E74</f>
        <v>(do all, only one of 3)</v>
      </c>
      <c r="O4" s="178">
        <f>Electives!B75</f>
        <v>1</v>
      </c>
      <c r="P4" s="36" t="str">
        <f>Electives!C75</f>
        <v>Play a game of dinosaur knowledge</v>
      </c>
      <c r="Q4" s="31" t="str">
        <f>IF(Electives!T75&lt;&gt;"","E","")</f>
        <v/>
      </c>
      <c r="R4" s="221"/>
      <c r="S4" s="226">
        <f>'Cub Awards'!B6</f>
        <v>1</v>
      </c>
      <c r="T4" s="364" t="str">
        <f>'Cub Awards'!C6</f>
        <v>Create a checklist to keep home safe</v>
      </c>
      <c r="U4" s="364"/>
      <c r="V4" s="226" t="str">
        <f>IF('Cub Awards'!T6&lt;&gt;"", 'Cub Awards'!T6, "")</f>
        <v/>
      </c>
      <c r="W4" s="221"/>
      <c r="X4" s="227" t="str">
        <f>NOVA!B174</f>
        <v>1a</v>
      </c>
      <c r="Y4" s="227" t="str">
        <f>NOVA!C174</f>
        <v>Complete the Air of the Wolf adventure</v>
      </c>
      <c r="Z4" s="227"/>
      <c r="AA4" s="227" t="str">
        <f>IF(NOVA!T174&lt;&gt;"", NOVA!T174, "")</f>
        <v/>
      </c>
      <c r="AB4" s="221"/>
      <c r="AC4" s="227" t="str">
        <f>NOVA!B51</f>
        <v>1a</v>
      </c>
      <c r="AD4" s="227" t="str">
        <f>NOVA!C51</f>
        <v>Read or watch 1 hour of wildlife content</v>
      </c>
      <c r="AE4" s="227"/>
      <c r="AF4" s="227" t="str">
        <f>IF(NOVA!T51&lt;&gt;"", NOVA!T51, "")</f>
        <v/>
      </c>
      <c r="AG4" s="221"/>
      <c r="AH4" s="227" t="str">
        <f>NOVA!B115</f>
        <v>1a</v>
      </c>
      <c r="AI4" s="227" t="str">
        <f>NOVA!C115</f>
        <v>Read or watch 1 hour of tech content</v>
      </c>
      <c r="AJ4" s="227"/>
      <c r="AK4" s="227" t="str">
        <f>IF(NOVA!T115&lt;&gt;"", NOVA!T115,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IF(Achievements!T7&lt;&gt;"","A","")</f>
        <v/>
      </c>
      <c r="I5" s="367"/>
      <c r="J5" s="178">
        <f>Electives!B8</f>
        <v>2</v>
      </c>
      <c r="K5" s="36" t="str">
        <f>Electives!C8</f>
        <v>Find and tell about the mintmarks</v>
      </c>
      <c r="L5" s="31" t="str">
        <f>IF(Electives!T8&lt;&gt;"","E","")</f>
        <v/>
      </c>
      <c r="N5" s="378"/>
      <c r="O5" s="178">
        <f>Electives!B76</f>
        <v>2</v>
      </c>
      <c r="P5" s="36" t="str">
        <f>Electives!C76</f>
        <v>Create an imaginary dinosaur</v>
      </c>
      <c r="Q5" s="31" t="str">
        <f>IF(Electives!T76&lt;&gt;"","E","")</f>
        <v/>
      </c>
      <c r="R5" s="224"/>
      <c r="S5" s="226">
        <f>'Cub Awards'!B7</f>
        <v>2</v>
      </c>
      <c r="T5" s="364" t="str">
        <f>'Cub Awards'!C7</f>
        <v>Discuss emergency plan with family</v>
      </c>
      <c r="U5" s="364"/>
      <c r="V5" s="226" t="str">
        <f>IF('Cub Awards'!T7&lt;&gt;"", 'Cub Awards'!T7, "")</f>
        <v/>
      </c>
      <c r="W5" s="224"/>
      <c r="X5" s="227" t="str">
        <f>NOVA!B175</f>
        <v>1b</v>
      </c>
      <c r="Y5" s="227" t="str">
        <f>NOVA!C175</f>
        <v>Complete the Code of the Wolf adventure</v>
      </c>
      <c r="Z5" s="227"/>
      <c r="AA5" s="227" t="str">
        <f>IF(NOVA!T175&lt;&gt;"", NOVA!T175, "")</f>
        <v xml:space="preserve"> </v>
      </c>
      <c r="AB5" s="224"/>
      <c r="AC5" s="227" t="str">
        <f>NOVA!B52</f>
        <v>1b</v>
      </c>
      <c r="AD5" s="227" t="str">
        <f>NOVA!C52</f>
        <v>List at least two questions or ideas</v>
      </c>
      <c r="AE5" s="227"/>
      <c r="AF5" s="227" t="str">
        <f>IF(NOVA!T52&lt;&gt;"", NOVA!T52, "")</f>
        <v/>
      </c>
      <c r="AG5" s="224"/>
      <c r="AH5" s="227" t="str">
        <f>NOVA!B116</f>
        <v>1b</v>
      </c>
      <c r="AI5" s="227" t="str">
        <f>NOVA!C116</f>
        <v>List at least two questions or ideas</v>
      </c>
      <c r="AJ5" s="227"/>
      <c r="AK5" s="227" t="str">
        <f>IF(NOVA!T116&lt;&gt;"", NOVA!T116, "")</f>
        <v/>
      </c>
    </row>
    <row r="6" spans="1:37">
      <c r="A6" s="39" t="s">
        <v>271</v>
      </c>
      <c r="B6" s="48" t="str">
        <f>IF(COUNTIF(B11:B16,"C")&gt;0,COUNTIF(B11:B16,"C")," ")</f>
        <v xml:space="preserve"> </v>
      </c>
      <c r="D6" s="374"/>
      <c r="E6" s="31" t="str">
        <f>Achievements!$B8</f>
        <v>3a</v>
      </c>
      <c r="F6" s="179" t="str">
        <f>Achievements!$C8</f>
        <v>Recite Outdoor Code</v>
      </c>
      <c r="G6" s="32" t="str">
        <f>IF(Achievements!T8&lt;&gt;"","A","")</f>
        <v/>
      </c>
      <c r="I6" s="367"/>
      <c r="J6" s="178">
        <f>Electives!B9</f>
        <v>3</v>
      </c>
      <c r="K6" s="36" t="str">
        <f>Electives!C9</f>
        <v>Make a rubbing of a coin</v>
      </c>
      <c r="L6" s="31" t="str">
        <f>IF(Electives!T9&lt;&gt;"","E","")</f>
        <v/>
      </c>
      <c r="N6" s="378"/>
      <c r="O6" s="178" t="str">
        <f>Electives!B77</f>
        <v>3a</v>
      </c>
      <c r="P6" s="36" t="str">
        <f>Electives!C77</f>
        <v>Make a fossil cast</v>
      </c>
      <c r="Q6" s="31" t="str">
        <f>IF(Electives!T77&lt;&gt;"","E","")</f>
        <v/>
      </c>
      <c r="R6" s="228"/>
      <c r="S6" s="226">
        <f>'Cub Awards'!B8</f>
        <v>3</v>
      </c>
      <c r="T6" s="364" t="str">
        <f>'Cub Awards'!C8</f>
        <v>Create/plan/practice summoning help</v>
      </c>
      <c r="U6" s="364"/>
      <c r="V6" s="226" t="str">
        <f>IF('Cub Awards'!T8&lt;&gt;"", 'Cub Awards'!T8, "")</f>
        <v/>
      </c>
      <c r="W6" s="228"/>
      <c r="X6" s="227">
        <f>NOVA!B176</f>
        <v>2</v>
      </c>
      <c r="Y6" s="227" t="str">
        <f>NOVA!C176</f>
        <v>Complete Call of the Wild adventure</v>
      </c>
      <c r="Z6" s="227"/>
      <c r="AA6" s="227" t="str">
        <f>IF(NOVA!T176&lt;&gt;"", NOVA!T176, "")</f>
        <v/>
      </c>
      <c r="AB6" s="228"/>
      <c r="AC6" s="227" t="str">
        <f>NOVA!B53</f>
        <v>1c</v>
      </c>
      <c r="AD6" s="227" t="str">
        <f>NOVA!C53</f>
        <v>Discuss two with your counselor</v>
      </c>
      <c r="AE6" s="227"/>
      <c r="AF6" s="227" t="str">
        <f>IF(NOVA!T53&lt;&gt;"", NOVA!T53, "")</f>
        <v/>
      </c>
      <c r="AG6" s="228"/>
      <c r="AH6" s="227" t="str">
        <f>NOVA!B117</f>
        <v>1c</v>
      </c>
      <c r="AI6" s="227" t="str">
        <f>NOVA!C117</f>
        <v>Discuss two with your counselor</v>
      </c>
      <c r="AJ6" s="227"/>
      <c r="AK6" s="227" t="str">
        <f>IF(NOVA!T117&lt;&gt;"", NOVA!T117,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IF(Achievements!T9&lt;&gt;"","A","")</f>
        <v/>
      </c>
      <c r="I7" s="367"/>
      <c r="J7" s="178">
        <f>Electives!B10</f>
        <v>4</v>
      </c>
      <c r="K7" s="36" t="str">
        <f>Electives!C10</f>
        <v>Play a game with coin math</v>
      </c>
      <c r="L7" s="31" t="str">
        <f>IF(Electives!T10&lt;&gt;"","E","")</f>
        <v/>
      </c>
      <c r="N7" s="378"/>
      <c r="O7" s="178" t="str">
        <f>Electives!B78</f>
        <v>3b</v>
      </c>
      <c r="P7" s="36" t="str">
        <f>Electives!C78</f>
        <v>Make a dinosaur dig and dig in it</v>
      </c>
      <c r="Q7" s="31" t="str">
        <f>IF(Electives!T78&lt;&gt;"","E","")</f>
        <v/>
      </c>
      <c r="R7" s="228"/>
      <c r="S7" s="226">
        <f>'Cub Awards'!B9</f>
        <v>4</v>
      </c>
      <c r="T7" s="364" t="str">
        <f>'Cub Awards'!C9</f>
        <v>Learn basic first aid</v>
      </c>
      <c r="U7" s="364"/>
      <c r="V7" s="226" t="str">
        <f>IF('Cub Awards'!T9&lt;&gt;"", 'Cub Awards'!T9, "")</f>
        <v/>
      </c>
      <c r="W7" s="228"/>
      <c r="X7" s="227">
        <f>NOVA!B177</f>
        <v>3</v>
      </c>
      <c r="Y7" s="227" t="str">
        <f>NOVA!C177</f>
        <v>Discuss facts about Dr. Alvarez</v>
      </c>
      <c r="Z7" s="227"/>
      <c r="AA7" s="227" t="str">
        <f>IF(NOVA!T177&lt;&gt;"", NOVA!T177, "")</f>
        <v/>
      </c>
      <c r="AB7" s="228"/>
      <c r="AC7" s="227">
        <f>NOVA!B54</f>
        <v>2</v>
      </c>
      <c r="AD7" s="227" t="str">
        <f>NOVA!C54</f>
        <v>Complete an elective listed in comment</v>
      </c>
      <c r="AE7" s="227"/>
      <c r="AF7" s="227" t="str">
        <f>IF(NOVA!T54&lt;&gt;"", NOVA!T54, "")</f>
        <v/>
      </c>
      <c r="AG7" s="228"/>
      <c r="AH7" s="227">
        <f>NOVA!B118</f>
        <v>2</v>
      </c>
      <c r="AI7" s="227" t="str">
        <f>NOVA!C118</f>
        <v>Complete an elective listed in comment</v>
      </c>
      <c r="AJ7" s="227"/>
      <c r="AK7" s="227" t="str">
        <f>IF(NOVA!T118&lt;&gt;"", NOVA!T118, "")</f>
        <v/>
      </c>
    </row>
    <row r="8" spans="1:37">
      <c r="A8" s="47"/>
      <c r="B8" s="47"/>
      <c r="D8" s="374"/>
      <c r="E8" s="31" t="str">
        <f>Achievements!$B10</f>
        <v>3c</v>
      </c>
      <c r="F8" s="179" t="str">
        <f>Achievements!$C10</f>
        <v>List how you are careful with fire</v>
      </c>
      <c r="G8" s="32" t="str">
        <f>IF(Achievements!T10&lt;&gt;"","A","")</f>
        <v/>
      </c>
      <c r="I8" s="367"/>
      <c r="J8" s="178">
        <f>Electives!B11</f>
        <v>5</v>
      </c>
      <c r="K8" s="36" t="str">
        <f>Electives!C11</f>
        <v>Play a coin game</v>
      </c>
      <c r="L8" s="31" t="str">
        <f>IF(Electives!T11&lt;&gt;"","E","")</f>
        <v/>
      </c>
      <c r="N8" s="378"/>
      <c r="O8" s="178">
        <f>Electives!B79</f>
        <v>4</v>
      </c>
      <c r="P8" s="36" t="str">
        <f>Electives!C79</f>
        <v>Make an edible fossil</v>
      </c>
      <c r="Q8" s="31" t="str">
        <f>IF(Electives!T79&lt;&gt;"","E","")</f>
        <v/>
      </c>
      <c r="R8" s="228"/>
      <c r="S8" s="226">
        <f>'Cub Awards'!B10</f>
        <v>5</v>
      </c>
      <c r="T8" s="364" t="str">
        <f>'Cub Awards'!C10</f>
        <v>Join a safe kids program</v>
      </c>
      <c r="U8" s="364"/>
      <c r="V8" s="226" t="str">
        <f>IF('Cub Awards'!T10&lt;&gt;"", 'Cub Awards'!T10, "")</f>
        <v/>
      </c>
      <c r="W8" s="228"/>
      <c r="X8" s="227">
        <f>NOVA!B178</f>
        <v>4</v>
      </c>
      <c r="Y8" s="227" t="str">
        <f>NOVA!C178</f>
        <v>Research 3 famous STEM professionals</v>
      </c>
      <c r="Z8" s="227"/>
      <c r="AA8" s="227" t="str">
        <f>IF(NOVA!T178&lt;&gt;"", NOVA!T178, "")</f>
        <v/>
      </c>
      <c r="AB8" s="228"/>
      <c r="AC8" s="227" t="str">
        <f>NOVA!B55</f>
        <v>3a</v>
      </c>
      <c r="AD8" s="227" t="str">
        <f>NOVA!C55</f>
        <v>Explore what is wildlife</v>
      </c>
      <c r="AE8" s="227"/>
      <c r="AF8" s="227" t="str">
        <f>IF(NOVA!T55&lt;&gt;"", NOVA!T55, "")</f>
        <v/>
      </c>
      <c r="AG8" s="228"/>
      <c r="AH8" s="227" t="str">
        <f>NOVA!B119</f>
        <v>3a</v>
      </c>
      <c r="AI8" s="227" t="str">
        <f>NOVA!C119</f>
        <v>Look up definition of Technology</v>
      </c>
      <c r="AJ8" s="227"/>
      <c r="AK8" s="227" t="str">
        <f>IF(NOVA!T119&lt;&gt;"", NOVA!T119, "")</f>
        <v/>
      </c>
    </row>
    <row r="9" spans="1:37">
      <c r="A9" s="4"/>
      <c r="B9" s="4"/>
      <c r="D9" s="374"/>
      <c r="E9" s="31" t="str">
        <f>Achievements!$B11</f>
        <v>4a</v>
      </c>
      <c r="F9" s="179" t="str">
        <f>Achievements!$C11</f>
        <v>Show what to do during natural disaster</v>
      </c>
      <c r="G9" s="32" t="str">
        <f>IF(Achievements!T11&lt;&gt;"","A","")</f>
        <v/>
      </c>
      <c r="I9" s="367"/>
      <c r="J9" s="178">
        <f>Electives!B12</f>
        <v>6</v>
      </c>
      <c r="K9" s="36" t="str">
        <f>Electives!C12</f>
        <v>Create a balance scale</v>
      </c>
      <c r="L9" s="31" t="str">
        <f>IF(Electives!T12&lt;&gt;"","E","")</f>
        <v/>
      </c>
      <c r="O9" s="174" t="str">
        <f>Electives!B81</f>
        <v>Finding Your Way</v>
      </c>
      <c r="P9" s="29"/>
      <c r="R9" s="228"/>
      <c r="S9" s="226">
        <f>'Cub Awards'!B11</f>
        <v>6</v>
      </c>
      <c r="T9" s="364" t="str">
        <f>'Cub Awards'!C11</f>
        <v>Tell about what you learned</v>
      </c>
      <c r="U9" s="364"/>
      <c r="V9" s="226" t="str">
        <f>IF('Cub Awards'!T11&lt;&gt;"", 'Cub Awards'!T11, "")</f>
        <v/>
      </c>
      <c r="W9" s="228"/>
      <c r="X9" s="227">
        <f>NOVA!B179</f>
        <v>5</v>
      </c>
      <c r="Y9" s="227" t="str">
        <f>NOVA!C179</f>
        <v>Discuss importance of STEM education</v>
      </c>
      <c r="Z9" s="227"/>
      <c r="AA9" s="227" t="str">
        <f>IF(NOVA!T179&lt;&gt;"", NOVA!T179, "")</f>
        <v/>
      </c>
      <c r="AB9" s="228"/>
      <c r="AC9" s="227" t="str">
        <f>NOVA!B56</f>
        <v>3b</v>
      </c>
      <c r="AD9" s="227" t="str">
        <f>NOVA!C56</f>
        <v>Explain relationships within food chain</v>
      </c>
      <c r="AE9" s="227"/>
      <c r="AF9" s="227" t="str">
        <f>IF(NOVA!T56&lt;&gt;"", NOVA!T56, "")</f>
        <v/>
      </c>
      <c r="AG9" s="228"/>
      <c r="AH9" s="227" t="str">
        <f>NOVA!B120</f>
        <v>3b1</v>
      </c>
      <c r="AI9" s="227" t="str">
        <f>NOVA!C120</f>
        <v>How is tech used in communication</v>
      </c>
      <c r="AJ9" s="227"/>
      <c r="AK9" s="227" t="str">
        <f>IF(NOVA!T120&lt;&gt;"", NOVA!T120, "")</f>
        <v/>
      </c>
    </row>
    <row r="10" spans="1:37" ht="12.75" customHeight="1">
      <c r="A10" s="1" t="s">
        <v>24</v>
      </c>
      <c r="D10" s="374"/>
      <c r="E10" s="31" t="str">
        <f>Achievements!$B12</f>
        <v>4b</v>
      </c>
      <c r="F10" s="179" t="str">
        <f>Achievements!$C12</f>
        <v>Show what to do to prevent spreading germs</v>
      </c>
      <c r="G10" s="32" t="str">
        <f>IF(Achievements!T12&lt;&gt;"","A","")</f>
        <v/>
      </c>
      <c r="I10" s="368"/>
      <c r="J10" s="178">
        <f>Electives!B13</f>
        <v>7</v>
      </c>
      <c r="K10" s="36" t="str">
        <f>Electives!C13</f>
        <v>Do a coin weight investigation</v>
      </c>
      <c r="L10" s="31" t="str">
        <f>IF(Electives!T13&lt;&gt;"","E","")</f>
        <v/>
      </c>
      <c r="N10" s="378" t="str">
        <f>Electives!E81</f>
        <v>(do all)</v>
      </c>
      <c r="O10" s="178" t="str">
        <f>Electives!B82</f>
        <v>1a</v>
      </c>
      <c r="P10" s="36" t="str">
        <f>Electives!C82</f>
        <v>Locate your home on a map</v>
      </c>
      <c r="Q10" s="31" t="str">
        <f>IF(Electives!T82&lt;&gt;"","E","")</f>
        <v/>
      </c>
      <c r="R10" s="224"/>
      <c r="S10" s="229"/>
      <c r="T10" s="324" t="str">
        <f>'Cub Awards'!C13</f>
        <v>Outdoor Activity Award</v>
      </c>
      <c r="U10" s="324"/>
      <c r="V10" s="229"/>
      <c r="W10" s="224"/>
      <c r="X10" s="227">
        <f>NOVA!B180</f>
        <v>6</v>
      </c>
      <c r="Y10" s="227" t="str">
        <f>NOVA!C180</f>
        <v>Participate in a science project</v>
      </c>
      <c r="Z10" s="227"/>
      <c r="AA10" s="227" t="str">
        <f>IF(NOVA!T180&lt;&gt;"", NOVA!T180, "")</f>
        <v/>
      </c>
      <c r="AB10" s="224"/>
      <c r="AC10" s="227" t="str">
        <f>NOVA!B57</f>
        <v>3c</v>
      </c>
      <c r="AD10" s="227" t="str">
        <f>NOVA!C57</f>
        <v>Explain your favorite plant / wildlife</v>
      </c>
      <c r="AE10" s="227"/>
      <c r="AF10" s="227" t="str">
        <f>IF(NOVA!T57&lt;&gt;"", NOVA!T57, "")</f>
        <v/>
      </c>
      <c r="AG10" s="224"/>
      <c r="AH10" s="227" t="str">
        <f>NOVA!B121</f>
        <v>3b2</v>
      </c>
      <c r="AI10" s="227" t="str">
        <f>NOVA!C121</f>
        <v>How is tech used in business</v>
      </c>
      <c r="AJ10" s="227"/>
      <c r="AK10" s="227" t="str">
        <f>IF(NOVA!T121&lt;&gt;"", NOVA!T121, "")</f>
        <v/>
      </c>
    </row>
    <row r="11" spans="1:37" ht="13.2" customHeight="1">
      <c r="A11" s="40" t="str">
        <f>Achievements!B5</f>
        <v>Call of the Wild</v>
      </c>
      <c r="B11" s="49" t="str">
        <f>Achievements!T15</f>
        <v/>
      </c>
      <c r="D11" s="374"/>
      <c r="E11" s="31">
        <f>Achievements!$B13</f>
        <v>5</v>
      </c>
      <c r="F11" s="179" t="str">
        <f>Achievements!$C13</f>
        <v>Tie an overhand and square knots</v>
      </c>
      <c r="G11" s="32" t="str">
        <f>IF(Achievements!T13&lt;&gt;"","A","")</f>
        <v/>
      </c>
      <c r="J11" s="174" t="str">
        <f>Electives!B15</f>
        <v>Air of the Wolf</v>
      </c>
      <c r="K11" s="1"/>
      <c r="N11" s="378"/>
      <c r="O11" s="178" t="str">
        <f>Electives!B83</f>
        <v>1b</v>
      </c>
      <c r="P11" s="36" t="str">
        <f>Electives!C83</f>
        <v>Draw a map</v>
      </c>
      <c r="Q11" s="31" t="str">
        <f>IF(Electives!T83&lt;&gt;"","E","")</f>
        <v/>
      </c>
      <c r="R11" s="224"/>
      <c r="S11" s="226">
        <f>'Cub Awards'!B14</f>
        <v>1</v>
      </c>
      <c r="T11" s="364" t="str">
        <f>'Cub Awards'!C14</f>
        <v>Attend either summer Day or Resident camp</v>
      </c>
      <c r="U11" s="364"/>
      <c r="V11" s="226" t="str">
        <f>IF('Cub Awards'!T14&lt;&gt;"", 'Cub Awards'!T14, "")</f>
        <v/>
      </c>
      <c r="W11" s="224"/>
      <c r="X11" s="227">
        <f>NOVA!B181</f>
        <v>7</v>
      </c>
      <c r="Y11" s="227" t="str">
        <f>NOVA!C181</f>
        <v>Do ONE</v>
      </c>
      <c r="Z11" s="227"/>
      <c r="AA11" s="227" t="str">
        <f>IF(NOVA!T181&lt;&gt;"", NOVA!T181, "")</f>
        <v/>
      </c>
      <c r="AB11" s="224"/>
      <c r="AC11" s="227" t="str">
        <f>NOVA!B58</f>
        <v>3d</v>
      </c>
      <c r="AD11" s="227" t="str">
        <f>NOVA!C58</f>
        <v>Discuss what you've learned</v>
      </c>
      <c r="AE11" s="227"/>
      <c r="AF11" s="227" t="str">
        <f>IF(NOVA!T58&lt;&gt;"", NOVA!T58, "")</f>
        <v/>
      </c>
      <c r="AG11" s="224"/>
      <c r="AH11" s="227" t="str">
        <f>NOVA!B122</f>
        <v>3b3</v>
      </c>
      <c r="AI11" s="227" t="str">
        <f>NOVA!C122</f>
        <v>How is tech used in construction</v>
      </c>
      <c r="AJ11" s="227"/>
      <c r="AK11" s="227" t="str">
        <f>IF(NOVA!T122&lt;&gt;"", NOVA!T122, "")</f>
        <v/>
      </c>
    </row>
    <row r="12" spans="1:37" ht="13.2" customHeight="1">
      <c r="A12" s="41" t="str">
        <f>Achievements!B16</f>
        <v>Council Fire</v>
      </c>
      <c r="B12" s="49" t="str">
        <f>Achievements!T24</f>
        <v/>
      </c>
      <c r="D12" s="374"/>
      <c r="E12" s="31">
        <f>Achievements!$B14</f>
        <v>6</v>
      </c>
      <c r="F12" s="179" t="str">
        <f>Achievements!$C14</f>
        <v>Identify four types of animals</v>
      </c>
      <c r="G12" s="32" t="str">
        <f>IF(Achievements!T14&lt;&gt;"","A","")</f>
        <v/>
      </c>
      <c r="I12" s="378" t="str">
        <f>Electives!E15</f>
        <v>(do two of 1 and two of 2)</v>
      </c>
      <c r="J12" s="178" t="str">
        <f>Electives!B16</f>
        <v>1a</v>
      </c>
      <c r="K12" s="178" t="str">
        <f>Electives!C16</f>
        <v>Fly and modify a paper airplane</v>
      </c>
      <c r="L12" s="31" t="str">
        <f>IF(Electives!T16&lt;&gt;"","E","")</f>
        <v/>
      </c>
      <c r="N12" s="378"/>
      <c r="O12" s="178" t="str">
        <f>Electives!B84</f>
        <v>2a</v>
      </c>
      <c r="P12" s="36" t="str">
        <f>Electives!C84</f>
        <v>Identify a compass rose</v>
      </c>
      <c r="Q12" s="31" t="str">
        <f>IF(Electives!T84&lt;&gt;"","E","")</f>
        <v/>
      </c>
      <c r="R12" s="221"/>
      <c r="S12" s="226">
        <f>'Cub Awards'!B15</f>
        <v>2</v>
      </c>
      <c r="T12" s="364" t="str">
        <f>'Cub Awards'!C15</f>
        <v>Complete Paws on the Path</v>
      </c>
      <c r="U12" s="364"/>
      <c r="V12" s="226" t="str">
        <f>IF('Cub Awards'!T15&lt;&gt;"", 'Cub Awards'!T15, "")</f>
        <v xml:space="preserve"> </v>
      </c>
      <c r="W12" s="221"/>
      <c r="X12" s="227" t="str">
        <f>NOVA!B182</f>
        <v>7a</v>
      </c>
      <c r="Y12" s="227" t="str">
        <f>NOVA!C182</f>
        <v>Visit with someone in a STEM career</v>
      </c>
      <c r="Z12" s="227"/>
      <c r="AA12" s="227" t="str">
        <f>IF(NOVA!T182&lt;&gt;"", NOVA!T182, "")</f>
        <v/>
      </c>
      <c r="AB12" s="221"/>
      <c r="AC12" s="227">
        <f>NOVA!B59</f>
        <v>4</v>
      </c>
      <c r="AD12" s="227" t="str">
        <f>NOVA!C59</f>
        <v>Do TWO from A-F</v>
      </c>
      <c r="AE12" s="227"/>
      <c r="AF12" s="227" t="str">
        <f>IF(NOVA!T59&lt;&gt;"", NOVA!T59, "")</f>
        <v/>
      </c>
      <c r="AG12" s="221"/>
      <c r="AH12" s="227" t="str">
        <f>NOVA!B123</f>
        <v>3b4</v>
      </c>
      <c r="AI12" s="227" t="str">
        <f>NOVA!C123</f>
        <v>How is tech used in sports</v>
      </c>
      <c r="AJ12" s="227"/>
      <c r="AK12" s="227" t="str">
        <f>IF(NOVA!T123&lt;&gt;"", NOVA!T123, "")</f>
        <v/>
      </c>
    </row>
    <row r="13" spans="1:37">
      <c r="A13" s="41" t="str">
        <f>Achievements!B25</f>
        <v>Duty to God Footsteps</v>
      </c>
      <c r="B13" s="49" t="str">
        <f>Achievements!T32</f>
        <v/>
      </c>
      <c r="D13" s="379" t="str">
        <f>Achievements!$B16</f>
        <v>Council Fire</v>
      </c>
      <c r="E13" s="379"/>
      <c r="F13" s="379"/>
      <c r="G13" s="379"/>
      <c r="I13" s="378"/>
      <c r="J13" s="178" t="str">
        <f>Electives!B17</f>
        <v>1b</v>
      </c>
      <c r="K13" s="178" t="str">
        <f>Electives!C17</f>
        <v>Make a balloon powered sled</v>
      </c>
      <c r="L13" s="31" t="str">
        <f>IF(Electives!T17&lt;&gt;"","E","")</f>
        <v/>
      </c>
      <c r="N13" s="378"/>
      <c r="O13" s="178" t="str">
        <f>Electives!B85</f>
        <v>2b</v>
      </c>
      <c r="P13" s="36" t="str">
        <f>Electives!C85</f>
        <v>Use a compass to find north</v>
      </c>
      <c r="Q13" s="31" t="str">
        <f>IF(Electives!T85&lt;&gt;"","E","")</f>
        <v/>
      </c>
      <c r="R13" s="221"/>
      <c r="S13" s="226">
        <f>'Cub Awards'!B16</f>
        <v>3</v>
      </c>
      <c r="T13" s="364" t="str">
        <f>'Cub Awards'!C16</f>
        <v>do five</v>
      </c>
      <c r="U13" s="364"/>
      <c r="V13" s="226" t="str">
        <f>IF('Cub Awards'!T16&lt;&gt;"", 'Cub Awards'!T16, "")</f>
        <v/>
      </c>
      <c r="W13" s="221"/>
      <c r="X13" s="227" t="str">
        <f>NOVA!B183</f>
        <v>7b</v>
      </c>
      <c r="Y13" s="227" t="str">
        <f>NOVA!C183</f>
        <v>Learn about a career dependent on STEM</v>
      </c>
      <c r="Z13" s="227"/>
      <c r="AA13" s="227" t="str">
        <f>IF(NOVA!T183&lt;&gt;"", NOVA!T183, "")</f>
        <v/>
      </c>
      <c r="AB13" s="221"/>
      <c r="AC13" s="227" t="str">
        <f>NOVA!B60</f>
        <v>4a1</v>
      </c>
      <c r="AD13" s="227" t="str">
        <f>NOVA!C60</f>
        <v xml:space="preserve">Catalog 3-5 endangered plants/animals </v>
      </c>
      <c r="AE13" s="227"/>
      <c r="AF13" s="227" t="str">
        <f>IF(NOVA!T60&lt;&gt;"", NOVA!T60, "")</f>
        <v/>
      </c>
      <c r="AG13" s="221"/>
      <c r="AH13" s="227" t="str">
        <f>NOVA!B124</f>
        <v>3b5</v>
      </c>
      <c r="AI13" s="227" t="str">
        <f>NOVA!C124</f>
        <v>How is tech used in entertainment</v>
      </c>
      <c r="AJ13" s="227"/>
      <c r="AK13" s="227" t="str">
        <f>IF(NOVA!T124&lt;&gt;"", NOVA!T124, "")</f>
        <v/>
      </c>
    </row>
    <row r="14" spans="1:37" ht="12.75" customHeight="1">
      <c r="A14" s="41" t="str">
        <f>Achievements!B33</f>
        <v>Howling at the Moon</v>
      </c>
      <c r="B14" s="49" t="str">
        <f>Achievements!T38</f>
        <v xml:space="preserve"> </v>
      </c>
      <c r="D14" s="373" t="str">
        <f>Achievements!E16</f>
        <v>(do 1-2 and one of 3-7)</v>
      </c>
      <c r="E14" s="31">
        <f>Achievements!$B17</f>
        <v>1</v>
      </c>
      <c r="F14" s="179" t="str">
        <f>Achievements!$C17</f>
        <v>Participate in a flag ceremony</v>
      </c>
      <c r="G14" s="32" t="str">
        <f>IF(Achievements!T17&lt;&gt;"","A","")</f>
        <v/>
      </c>
      <c r="I14" s="378"/>
      <c r="J14" s="178" t="str">
        <f>Electives!B18</f>
        <v>1c</v>
      </c>
      <c r="K14" s="178" t="str">
        <f>Electives!C18</f>
        <v>Bounce an underinflated ball</v>
      </c>
      <c r="L14" s="31" t="str">
        <f>IF(Electives!T18&lt;&gt;"","E","")</f>
        <v/>
      </c>
      <c r="N14" s="378"/>
      <c r="O14" s="178">
        <f>Electives!B86</f>
        <v>3</v>
      </c>
      <c r="P14" s="36" t="str">
        <f>Electives!C86</f>
        <v>Use a compass on a scavenger hunt</v>
      </c>
      <c r="Q14" s="31" t="str">
        <f>IF(Electives!T86&lt;&gt;"","E","")</f>
        <v/>
      </c>
      <c r="R14" s="228"/>
      <c r="S14" s="226" t="str">
        <f>'Cub Awards'!B17</f>
        <v>a</v>
      </c>
      <c r="T14" s="364" t="str">
        <f>'Cub Awards'!C17</f>
        <v>Participate in nature hike</v>
      </c>
      <c r="U14" s="364"/>
      <c r="V14" s="226" t="str">
        <f>IF('Cub Awards'!T17&lt;&gt;"", 'Cub Awards'!T17, "")</f>
        <v/>
      </c>
      <c r="W14" s="228"/>
      <c r="X14" s="227">
        <f>NOVA!B184</f>
        <v>8</v>
      </c>
      <c r="Y14" s="227" t="str">
        <f>NOVA!C184</f>
        <v>Discuss scientific method</v>
      </c>
      <c r="Z14" s="227"/>
      <c r="AA14" s="227" t="str">
        <f>IF(NOVA!T184&lt;&gt;"", NOVA!T184, "")</f>
        <v/>
      </c>
      <c r="AB14" s="228"/>
      <c r="AC14" s="227" t="str">
        <f>NOVA!B61</f>
        <v>4a2</v>
      </c>
      <c r="AD14" s="227" t="str">
        <f>NOVA!C61</f>
        <v>Display 10 locally threatened species</v>
      </c>
      <c r="AE14" s="227"/>
      <c r="AF14" s="227" t="str">
        <f>IF(NOVA!T61&lt;&gt;"", NOVA!T61, "")</f>
        <v/>
      </c>
      <c r="AG14" s="228"/>
      <c r="AH14" s="227" t="str">
        <f>NOVA!B125</f>
        <v>3c</v>
      </c>
      <c r="AI14" s="227" t="str">
        <f>NOVA!C125</f>
        <v>Discuss your findings with counselor</v>
      </c>
      <c r="AJ14" s="227"/>
      <c r="AK14" s="227" t="str">
        <f>IF(NOVA!T125&lt;&gt;"", NOVA!T125, "")</f>
        <v/>
      </c>
    </row>
    <row r="15" spans="1:37">
      <c r="A15" s="41" t="str">
        <f>Achievements!B39</f>
        <v>Paws on the Path</v>
      </c>
      <c r="B15" s="49" t="str">
        <f>Achievements!T47</f>
        <v xml:space="preserve"> </v>
      </c>
      <c r="D15" s="374"/>
      <c r="E15" s="31">
        <f>Achievements!$B18</f>
        <v>2</v>
      </c>
      <c r="F15" s="179" t="str">
        <f>Achievements!$C18</f>
        <v>Work on a service project</v>
      </c>
      <c r="G15" s="32" t="str">
        <f>IF(Achievements!T18&lt;&gt;"","A","")</f>
        <v/>
      </c>
      <c r="I15" s="378"/>
      <c r="J15" s="178" t="str">
        <f>Electives!B19</f>
        <v>1d</v>
      </c>
      <c r="K15" s="178" t="str">
        <f>Electives!C19</f>
        <v>Roll an underinflated ball or tire</v>
      </c>
      <c r="L15" s="31" t="str">
        <f>IF(Electives!T19&lt;&gt;"","E","")</f>
        <v/>
      </c>
      <c r="N15" s="378"/>
      <c r="O15" s="178">
        <f>Electives!B87</f>
        <v>4</v>
      </c>
      <c r="P15" s="36" t="str">
        <f>Electives!C87</f>
        <v>Go on a hike with a map and compass</v>
      </c>
      <c r="Q15" s="31" t="str">
        <f>IF(Electives!T87&lt;&gt;"","E","")</f>
        <v/>
      </c>
      <c r="R15" s="224"/>
      <c r="S15" s="226" t="str">
        <f>'Cub Awards'!B18</f>
        <v>b</v>
      </c>
      <c r="T15" s="364" t="str">
        <f>'Cub Awards'!C18</f>
        <v>Participate in outdoor activity</v>
      </c>
      <c r="U15" s="364"/>
      <c r="V15" s="226" t="str">
        <f>IF('Cub Awards'!T18&lt;&gt;"", 'Cub Awards'!T18, "")</f>
        <v/>
      </c>
      <c r="W15" s="224"/>
      <c r="X15" s="227">
        <f>NOVA!B185</f>
        <v>9</v>
      </c>
      <c r="Y15" s="227" t="str">
        <f>NOVA!C185</f>
        <v>Participate in a STEM activity with den</v>
      </c>
      <c r="Z15" s="227"/>
      <c r="AA15" s="227" t="str">
        <f>IF(NOVA!T185&lt;&gt;"", NOVA!T185, "")</f>
        <v/>
      </c>
      <c r="AB15" s="224"/>
      <c r="AC15" s="227" t="str">
        <f>NOVA!B62</f>
        <v>4a3</v>
      </c>
      <c r="AD15" s="227" t="str">
        <f>NOVA!C62</f>
        <v>Discuss threatened v. endangered v. extinct</v>
      </c>
      <c r="AE15" s="227"/>
      <c r="AF15" s="227" t="str">
        <f>IF(NOVA!T62&lt;&gt;"", NOVA!T62, "")</f>
        <v/>
      </c>
      <c r="AG15" s="224"/>
      <c r="AH15" s="227">
        <f>NOVA!B126</f>
        <v>4</v>
      </c>
      <c r="AI15" s="227" t="str">
        <f>NOVA!C126</f>
        <v>Visit a place where tech is used</v>
      </c>
      <c r="AJ15" s="227"/>
      <c r="AK15" s="227" t="str">
        <f>IF(NOVA!T126&lt;&gt;"", NOVA!T126, "")</f>
        <v/>
      </c>
    </row>
    <row r="16" spans="1:37" ht="13.2" customHeight="1">
      <c r="A16" s="42" t="str">
        <f>Achievements!B48</f>
        <v>Running with the Pack</v>
      </c>
      <c r="B16" s="49" t="str">
        <f>Achievements!T55</f>
        <v xml:space="preserve"> </v>
      </c>
      <c r="D16" s="374"/>
      <c r="E16" s="31">
        <f>Achievements!$B19</f>
        <v>3</v>
      </c>
      <c r="F16" s="179" t="str">
        <f>Achievements!$C19</f>
        <v>Talk to a PD officer / FD member, etc</v>
      </c>
      <c r="G16" s="32" t="str">
        <f>IF(Achievements!T19&lt;&gt;"","A","")</f>
        <v/>
      </c>
      <c r="I16" s="378"/>
      <c r="J16" s="178" t="str">
        <f>Electives!B20</f>
        <v>2a</v>
      </c>
      <c r="K16" s="178" t="str">
        <f>Electives!C20</f>
        <v>Record the sounds you hear outside</v>
      </c>
      <c r="L16" s="31" t="str">
        <f>IF(Electives!T20&lt;&gt;"","E","")</f>
        <v/>
      </c>
      <c r="O16" s="174" t="str">
        <f>Electives!B89</f>
        <v>Germs Alive!</v>
      </c>
      <c r="P16" s="29"/>
      <c r="R16" s="224"/>
      <c r="S16" s="226" t="str">
        <f>'Cub Awards'!B19</f>
        <v>c</v>
      </c>
      <c r="T16" s="364" t="str">
        <f>'Cub Awards'!C19</f>
        <v>Explain the buddy system</v>
      </c>
      <c r="U16" s="364"/>
      <c r="V16" s="226" t="str">
        <f>IF('Cub Awards'!T19&lt;&gt;"", 'Cub Awards'!T19, "")</f>
        <v/>
      </c>
      <c r="W16" s="224"/>
      <c r="X16" s="227">
        <f>NOVA!B186</f>
        <v>10</v>
      </c>
      <c r="Y16" s="227" t="str">
        <f>NOVA!C186</f>
        <v>Submit Supernova application</v>
      </c>
      <c r="Z16" s="227"/>
      <c r="AA16" s="227" t="str">
        <f>IF(NOVA!T186&lt;&gt;"", NOVA!T186, "")</f>
        <v/>
      </c>
      <c r="AB16" s="224"/>
      <c r="AC16" s="227" t="str">
        <f>NOVA!B63</f>
        <v>4b1</v>
      </c>
      <c r="AD16" s="227" t="str">
        <f>NOVA!C63</f>
        <v>Catalog 5 locally invasive animals</v>
      </c>
      <c r="AE16" s="227"/>
      <c r="AF16" s="227" t="str">
        <f>IF(NOVA!T63&lt;&gt;"", NOVA!T63, "")</f>
        <v/>
      </c>
      <c r="AG16" s="224"/>
      <c r="AH16" s="227" t="str">
        <f>NOVA!B127</f>
        <v>4a1</v>
      </c>
      <c r="AI16" s="227" t="str">
        <f>NOVA!C127</f>
        <v>Talk with someone about tech used</v>
      </c>
      <c r="AJ16" s="227"/>
      <c r="AK16" s="227" t="str">
        <f>IF(NOVA!T127&lt;&gt;"", NOVA!T127, "")</f>
        <v/>
      </c>
    </row>
    <row r="17" spans="1:37">
      <c r="D17" s="374"/>
      <c r="E17" s="31">
        <f>Achievements!$B20</f>
        <v>4</v>
      </c>
      <c r="F17" s="179" t="str">
        <f>Achievements!$C20</f>
        <v>Show how your community has changed</v>
      </c>
      <c r="G17" s="32" t="str">
        <f>IF(Achievements!T20&lt;&gt;"","A","")</f>
        <v/>
      </c>
      <c r="I17" s="378"/>
      <c r="J17" s="178" t="str">
        <f>Electives!B21</f>
        <v>2b</v>
      </c>
      <c r="K17" s="178" t="str">
        <f>Electives!C21</f>
        <v>Create a wind instrument and play it</v>
      </c>
      <c r="L17" s="31" t="str">
        <f>IF(Electives!T21&lt;&gt;"","E","")</f>
        <v/>
      </c>
      <c r="N17" s="366" t="str">
        <f>Electives!E89</f>
        <v>(do five)</v>
      </c>
      <c r="O17" s="178">
        <f>Electives!B90</f>
        <v>1</v>
      </c>
      <c r="P17" s="36" t="str">
        <f>Electives!C90</f>
        <v>Wash your hands and sing the "Germ Song"</v>
      </c>
      <c r="Q17" s="31" t="str">
        <f>IF(Electives!T90&lt;&gt;"","E","")</f>
        <v/>
      </c>
      <c r="R17" s="230"/>
      <c r="S17" s="226" t="str">
        <f>'Cub Awards'!B20</f>
        <v>d</v>
      </c>
      <c r="T17" s="364" t="str">
        <f>'Cub Awards'!C20</f>
        <v>Attend a pack overnighter</v>
      </c>
      <c r="U17" s="364"/>
      <c r="V17" s="226" t="str">
        <f>IF('Cub Awards'!T20&lt;&gt;"", 'Cub Awards'!T20, "")</f>
        <v/>
      </c>
      <c r="W17" s="230"/>
      <c r="X17" s="222"/>
      <c r="Y17" s="104" t="str">
        <f>NOVA!C5</f>
        <v>NOVA Science: Science Everywhere</v>
      </c>
      <c r="Z17" s="104"/>
      <c r="AA17" s="81"/>
      <c r="AB17" s="230"/>
      <c r="AC17" s="227" t="str">
        <f>NOVA!B64</f>
        <v>4b2</v>
      </c>
      <c r="AD17" s="227" t="str">
        <f>NOVA!C64</f>
        <v>Design display about invasive species</v>
      </c>
      <c r="AE17" s="227"/>
      <c r="AF17" s="227" t="str">
        <f>IF(NOVA!T64&lt;&gt;"", NOVA!T64, "")</f>
        <v/>
      </c>
      <c r="AG17" s="230"/>
      <c r="AH17" s="227" t="str">
        <f>NOVA!B128</f>
        <v>4a2</v>
      </c>
      <c r="AI17" s="227" t="str">
        <f>NOVA!C128</f>
        <v>Ask expert why the tech is used</v>
      </c>
      <c r="AJ17" s="227"/>
      <c r="AK17" s="227" t="str">
        <f>IF(NOVA!T128&lt;&gt;"", NOVA!T128, "")</f>
        <v/>
      </c>
    </row>
    <row r="18" spans="1:37">
      <c r="D18" s="374"/>
      <c r="E18" s="31">
        <f>Achievements!$B21</f>
        <v>5</v>
      </c>
      <c r="F18" s="179" t="str">
        <f>Achievements!$C21</f>
        <v>Present a solution to a community issue</v>
      </c>
      <c r="G18" s="32" t="str">
        <f>IF(Achievements!T21&lt;&gt;"","A","")</f>
        <v/>
      </c>
      <c r="I18" s="378"/>
      <c r="J18" s="178" t="str">
        <f>Electives!B22</f>
        <v>2c</v>
      </c>
      <c r="K18" s="178" t="str">
        <f>Electives!C22</f>
        <v>Investigate how speed affects sound</v>
      </c>
      <c r="L18" s="31" t="str">
        <f>IF(Electives!T22&lt;&gt;"","E","")</f>
        <v/>
      </c>
      <c r="N18" s="371"/>
      <c r="O18" s="178">
        <f>Electives!B91</f>
        <v>2</v>
      </c>
      <c r="P18" s="36" t="str">
        <f>Electives!C91</f>
        <v>Play germ Magnet</v>
      </c>
      <c r="Q18" s="31" t="str">
        <f>IF(Electives!T91&lt;&gt;"","E","")</f>
        <v/>
      </c>
      <c r="R18" s="230"/>
      <c r="S18" s="226" t="str">
        <f>'Cub Awards'!B21</f>
        <v>e</v>
      </c>
      <c r="T18" s="364" t="str">
        <f>'Cub Awards'!C21</f>
        <v>Complete an oudoor service project</v>
      </c>
      <c r="U18" s="364"/>
      <c r="V18" s="226" t="str">
        <f>IF('Cub Awards'!T21&lt;&gt;"", 'Cub Awards'!T21, "")</f>
        <v/>
      </c>
      <c r="W18" s="230"/>
      <c r="X18" s="227" t="str">
        <f>NOVA!B6</f>
        <v>1a</v>
      </c>
      <c r="Y18" s="227" t="str">
        <f>NOVA!C6</f>
        <v>Read or watch 1 hour of science content</v>
      </c>
      <c r="Z18" s="227"/>
      <c r="AA18" s="227" t="str">
        <f>IF(NOVA!T6&lt;&gt;"", NOVA!T6, "")</f>
        <v/>
      </c>
      <c r="AB18" s="230"/>
      <c r="AC18" s="227" t="str">
        <f>NOVA!B65</f>
        <v>4b3</v>
      </c>
      <c r="AD18" s="227" t="str">
        <f>NOVA!C65</f>
        <v>Discuss invasive species</v>
      </c>
      <c r="AE18" s="227"/>
      <c r="AF18" s="227" t="str">
        <f>IF(NOVA!T65&lt;&gt;"", NOVA!T65, "")</f>
        <v/>
      </c>
      <c r="AG18" s="230"/>
      <c r="AH18" s="227" t="str">
        <f>NOVA!B129</f>
        <v>4b</v>
      </c>
      <c r="AI18" s="227" t="str">
        <f>NOVA!C129</f>
        <v>Discuss with counselor your visit</v>
      </c>
      <c r="AJ18" s="227"/>
      <c r="AK18" s="227" t="str">
        <f>IF(NOVA!T129&lt;&gt;"", NOVA!T129, "")</f>
        <v/>
      </c>
    </row>
    <row r="19" spans="1:37">
      <c r="A19" s="44" t="s">
        <v>23</v>
      </c>
      <c r="B19" s="3"/>
      <c r="D19" s="374"/>
      <c r="E19" s="31">
        <f>Achievements!$B22</f>
        <v>6</v>
      </c>
      <c r="F19" s="179" t="str">
        <f>Achievements!$C22</f>
        <v>Make and follow a den duty chart</v>
      </c>
      <c r="G19" s="32" t="str">
        <f>IF(Achievements!T22&lt;&gt;"","A","")</f>
        <v/>
      </c>
      <c r="I19" s="378"/>
      <c r="J19" s="178" t="str">
        <f>Electives!B23</f>
        <v>2d</v>
      </c>
      <c r="K19" s="178" t="str">
        <f>Electives!C23</f>
        <v>Make and fly a kite</v>
      </c>
      <c r="L19" s="31" t="str">
        <f>IF(Electives!T23&lt;&gt;"","E","")</f>
        <v/>
      </c>
      <c r="N19" s="371"/>
      <c r="O19" s="178">
        <f>Electives!B92</f>
        <v>3</v>
      </c>
      <c r="P19" s="36" t="str">
        <f>Electives!C92</f>
        <v>Conduct a sneeze demonstration</v>
      </c>
      <c r="Q19" s="31" t="str">
        <f>IF(Electives!T92&lt;&gt;"","E","")</f>
        <v/>
      </c>
      <c r="R19" s="230"/>
      <c r="S19" s="226" t="str">
        <f>'Cub Awards'!B22</f>
        <v>f</v>
      </c>
      <c r="T19" s="364" t="str">
        <f>'Cub Awards'!C22</f>
        <v>Complete conservation project</v>
      </c>
      <c r="U19" s="364"/>
      <c r="V19" s="226" t="str">
        <f>IF('Cub Awards'!T22&lt;&gt;"", 'Cub Awards'!T22, "")</f>
        <v/>
      </c>
      <c r="W19" s="230"/>
      <c r="X19" s="227" t="str">
        <f>NOVA!B7</f>
        <v>1b</v>
      </c>
      <c r="Y19" s="227" t="str">
        <f>NOVA!C7</f>
        <v>List at least two questions or ideas</v>
      </c>
      <c r="Z19" s="227"/>
      <c r="AA19" s="227" t="str">
        <f>IF(NOVA!T7&lt;&gt;"", NOVA!T7, "")</f>
        <v/>
      </c>
      <c r="AB19" s="230"/>
      <c r="AC19" s="227" t="str">
        <f>NOVA!B66</f>
        <v>4c1</v>
      </c>
      <c r="AD19" s="227" t="str">
        <f>NOVA!C66</f>
        <v>Visit a local ecosystem and investigate</v>
      </c>
      <c r="AE19" s="227"/>
      <c r="AF19" s="227" t="str">
        <f>IF(NOVA!T66&lt;&gt;"", NOVA!T66, "")</f>
        <v/>
      </c>
      <c r="AG19" s="230"/>
      <c r="AH19" s="227">
        <f>NOVA!B130</f>
        <v>5</v>
      </c>
      <c r="AI19" s="227" t="str">
        <f>NOVA!C130</f>
        <v>Discuss how tech affects your life</v>
      </c>
      <c r="AJ19" s="227"/>
      <c r="AK19" s="227" t="str">
        <f>IF(NOVA!T130&lt;&gt;"", NOVA!T130, "")</f>
        <v/>
      </c>
    </row>
    <row r="20" spans="1:37">
      <c r="A20" s="132" t="str">
        <f>Electives!B6</f>
        <v>Adventures in Coins</v>
      </c>
      <c r="B20" s="31" t="str">
        <f>IF(Electives!T14&gt;0,Electives!T14," ")</f>
        <v/>
      </c>
      <c r="D20" s="375"/>
      <c r="E20" s="31">
        <f>Achievements!$B23</f>
        <v>7</v>
      </c>
      <c r="F20" s="179" t="str">
        <f>Achievements!$C23</f>
        <v>Participate in assembly for military vets</v>
      </c>
      <c r="G20" s="32" t="str">
        <f>IF(Achievements!T23&lt;&gt;"","A","")</f>
        <v/>
      </c>
      <c r="I20" s="378"/>
      <c r="J20" s="178" t="str">
        <f>Electives!B24</f>
        <v>2e</v>
      </c>
      <c r="K20" s="178" t="str">
        <f>Electives!C24</f>
        <v>Participate in a wind powered race</v>
      </c>
      <c r="L20" s="31" t="str">
        <f>IF(Electives!T24&lt;&gt;"","E","")</f>
        <v/>
      </c>
      <c r="N20" s="371"/>
      <c r="O20" s="178">
        <f>Electives!B93</f>
        <v>4</v>
      </c>
      <c r="P20" s="36" t="str">
        <f>Electives!C93</f>
        <v>Conduct a mucus demonstration</v>
      </c>
      <c r="Q20" s="31" t="str">
        <f>IF(Electives!T93&lt;&gt;"","E","")</f>
        <v/>
      </c>
      <c r="R20" s="230"/>
      <c r="S20" s="226" t="str">
        <f>'Cub Awards'!B23</f>
        <v>g</v>
      </c>
      <c r="T20" s="364" t="str">
        <f>'Cub Awards'!C23</f>
        <v>Earn the Summertime Pack Award</v>
      </c>
      <c r="U20" s="364"/>
      <c r="V20" s="226" t="str">
        <f>IF('Cub Awards'!T23&lt;&gt;"", 'Cub Awards'!T23, "")</f>
        <v/>
      </c>
      <c r="W20" s="230"/>
      <c r="X20" s="227" t="str">
        <f>NOVA!B8</f>
        <v>1c</v>
      </c>
      <c r="Y20" s="227" t="str">
        <f>NOVA!C8</f>
        <v>Discuss two with your counselor</v>
      </c>
      <c r="Z20" s="227"/>
      <c r="AA20" s="227" t="str">
        <f>IF(NOVA!T8&lt;&gt;"", NOVA!T8, "")</f>
        <v/>
      </c>
      <c r="AB20" s="230"/>
      <c r="AC20" s="227" t="str">
        <f>NOVA!B67</f>
        <v>4c2</v>
      </c>
      <c r="AD20" s="227" t="str">
        <f>NOVA!C67</f>
        <v>Draw food web of plants / animals</v>
      </c>
      <c r="AE20" s="227"/>
      <c r="AF20" s="227" t="str">
        <f>IF(NOVA!T67&lt;&gt;"", NOVA!T67, "")</f>
        <v/>
      </c>
      <c r="AG20" s="230"/>
      <c r="AH20" s="223"/>
      <c r="AI20" s="224" t="str">
        <f>NOVA!C132</f>
        <v>NOVA Engineering: Swing!</v>
      </c>
      <c r="AJ20" s="225"/>
      <c r="AK20" s="223"/>
    </row>
    <row r="21" spans="1:37">
      <c r="A21" s="133" t="str">
        <f>Electives!B15</f>
        <v>Air of the Wolf</v>
      </c>
      <c r="B21" s="31" t="str">
        <f>IF(Electives!T25&gt;0,Electives!T25,"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IF(Electives!T94&lt;&gt;"","E","")</f>
        <v/>
      </c>
      <c r="R21" s="230"/>
      <c r="S21" s="226" t="str">
        <f>'Cub Awards'!B24</f>
        <v>h</v>
      </c>
      <c r="T21" s="364" t="str">
        <f>'Cub Awards'!C24</f>
        <v>Participate in nature observation</v>
      </c>
      <c r="U21" s="364"/>
      <c r="V21" s="226" t="str">
        <f>IF('Cub Awards'!T24&lt;&gt;"", 'Cub Awards'!T24, "")</f>
        <v/>
      </c>
      <c r="W21" s="230"/>
      <c r="X21" s="227">
        <f>NOVA!B9</f>
        <v>2</v>
      </c>
      <c r="Y21" s="227" t="str">
        <f>NOVA!C9</f>
        <v>Complete an elective listed in comment</v>
      </c>
      <c r="Z21" s="227"/>
      <c r="AA21" s="227" t="str">
        <f>IF(NOVA!T9&lt;&gt;"", NOVA!T9, "")</f>
        <v/>
      </c>
      <c r="AB21" s="230"/>
      <c r="AC21" s="227" t="str">
        <f>NOVA!B68</f>
        <v>4c3</v>
      </c>
      <c r="AD21" s="227" t="str">
        <f>NOVA!C68</f>
        <v>Discuss food web with counselor</v>
      </c>
      <c r="AE21" s="227"/>
      <c r="AF21" s="227" t="str">
        <f>IF(NOVA!T68&lt;&gt;"", NOVA!T68, "")</f>
        <v/>
      </c>
      <c r="AG21" s="230"/>
      <c r="AH21" s="227" t="str">
        <f>NOVA!B133</f>
        <v>1a</v>
      </c>
      <c r="AI21" s="227" t="str">
        <f>NOVA!C133</f>
        <v>Read or watch 1 hour of mechanical content</v>
      </c>
      <c r="AJ21" s="227"/>
      <c r="AK21" s="227" t="str">
        <f>IF(NOVA!T133&lt;&gt;"", NOVA!T133, "")</f>
        <v/>
      </c>
    </row>
    <row r="22" spans="1:37" ht="12.75" customHeight="1">
      <c r="A22" s="133" t="str">
        <f>Electives!B26</f>
        <v>Code of the Wolf</v>
      </c>
      <c r="B22" s="50" t="str">
        <f>IF(Electives!T49&gt;0,Electives!T49," ")</f>
        <v xml:space="preserve"> </v>
      </c>
      <c r="D22" s="376" t="str">
        <f>Achievements!E25</f>
        <v>(do 1 or 2 and two of 4-6)</v>
      </c>
      <c r="E22" s="31">
        <f>Achievements!$B26</f>
        <v>1</v>
      </c>
      <c r="F22" s="179" t="str">
        <f>Achievements!$C26</f>
        <v>Discuss your duty to God</v>
      </c>
      <c r="G22" s="32" t="str">
        <f>IF(Achievements!T26&lt;&gt;"","A","")</f>
        <v/>
      </c>
      <c r="I22" s="378" t="str">
        <f>Electives!E26</f>
        <v>(do two of 1, one of 2, one of 3 and one of 4)</v>
      </c>
      <c r="J22" s="178" t="str">
        <f>Electives!B27</f>
        <v>1a</v>
      </c>
      <c r="K22" s="36" t="str">
        <f>Electives!C27</f>
        <v>Make a game requiring math to keep score</v>
      </c>
      <c r="L22" s="31" t="str">
        <f>IF(Electives!T27&lt;&gt;"","E","")</f>
        <v/>
      </c>
      <c r="N22" s="372"/>
      <c r="O22" s="178">
        <f>Electives!B95</f>
        <v>6</v>
      </c>
      <c r="P22" s="36" t="str">
        <f>Electives!C95</f>
        <v>Make a clean room chart</v>
      </c>
      <c r="Q22" s="31" t="str">
        <f>IF(Electives!T95&lt;&gt;"","E","")</f>
        <v/>
      </c>
      <c r="R22" s="230"/>
      <c r="S22" s="226" t="str">
        <f>'Cub Awards'!B25</f>
        <v>i</v>
      </c>
      <c r="T22" s="364" t="str">
        <f>'Cub Awards'!C25</f>
        <v>Participate in outdoor aquatics</v>
      </c>
      <c r="U22" s="364"/>
      <c r="V22" s="226" t="str">
        <f>IF('Cub Awards'!T25&lt;&gt;"", 'Cub Awards'!T25, "")</f>
        <v/>
      </c>
      <c r="W22" s="230"/>
      <c r="X22" s="227" t="str">
        <f>NOVA!B10</f>
        <v>3a</v>
      </c>
      <c r="Y22" s="227" t="str">
        <f>NOVA!C10</f>
        <v>Choose a question to investigate</v>
      </c>
      <c r="Z22" s="227"/>
      <c r="AA22" s="227" t="str">
        <f>IF(NOVA!T10&lt;&gt;"", NOVA!T10, "")</f>
        <v/>
      </c>
      <c r="AB22" s="230"/>
      <c r="AC22" s="227" t="str">
        <f>NOVA!B69</f>
        <v>4d1</v>
      </c>
      <c r="AD22" s="227" t="str">
        <f>NOVA!C69</f>
        <v>Crate diorama of local animal's habitat</v>
      </c>
      <c r="AE22" s="227"/>
      <c r="AF22" s="227" t="str">
        <f>IF(NOVA!T69&lt;&gt;"", NOVA!T69, "")</f>
        <v/>
      </c>
      <c r="AG22" s="230"/>
      <c r="AH22" s="227" t="str">
        <f>NOVA!B134</f>
        <v>1b</v>
      </c>
      <c r="AI22" s="227" t="str">
        <f>NOVA!C134</f>
        <v>List at least two questions or ideas</v>
      </c>
      <c r="AJ22" s="227"/>
      <c r="AK22" s="227" t="str">
        <f>IF(NOVA!T134&lt;&gt;"", NOVA!T134, "")</f>
        <v/>
      </c>
    </row>
    <row r="23" spans="1:37">
      <c r="A23" s="133" t="str">
        <f>Electives!B50</f>
        <v>Collections and Hobbies</v>
      </c>
      <c r="B23" s="31" t="str">
        <f>IF(Electives!T57&gt;0,Electives!T57," ")</f>
        <v/>
      </c>
      <c r="D23" s="377"/>
      <c r="E23" s="31">
        <f>Achievements!$B27</f>
        <v>2</v>
      </c>
      <c r="F23" s="179" t="str">
        <f>Achievements!$C27</f>
        <v>Earn the religious emblem of your faith</v>
      </c>
      <c r="G23" s="32" t="str">
        <f>IF(Achievements!T27&lt;&gt;"","A","")</f>
        <v/>
      </c>
      <c r="I23" s="378"/>
      <c r="J23" s="178" t="str">
        <f>Electives!B28</f>
        <v>1b</v>
      </c>
      <c r="K23" s="36" t="str">
        <f>Electives!C28</f>
        <v>Play of "Go Fish for 10's"</v>
      </c>
      <c r="L23" s="31" t="str">
        <f>IF(Electives!T28&lt;&gt;"","E","")</f>
        <v/>
      </c>
      <c r="O23" s="174" t="str">
        <f>Electives!B97</f>
        <v>Grow Something</v>
      </c>
      <c r="P23" s="29"/>
      <c r="R23" s="230"/>
      <c r="S23" s="226" t="str">
        <f>'Cub Awards'!B26</f>
        <v>j</v>
      </c>
      <c r="T23" s="364" t="str">
        <f>'Cub Awards'!C26</f>
        <v>Participate in outdoor campfire pgm</v>
      </c>
      <c r="U23" s="364"/>
      <c r="V23" s="226" t="str">
        <f>IF('Cub Awards'!T26&lt;&gt;"", 'Cub Awards'!T26, "")</f>
        <v/>
      </c>
      <c r="W23" s="230"/>
      <c r="X23" s="227" t="str">
        <f>NOVA!B11</f>
        <v>3b</v>
      </c>
      <c r="Y23" s="227" t="str">
        <f>NOVA!C11</f>
        <v>Use scientific method to investigate</v>
      </c>
      <c r="Z23" s="227"/>
      <c r="AA23" s="227" t="str">
        <f>IF(NOVA!T11&lt;&gt;"", NOVA!T11, "")</f>
        <v/>
      </c>
      <c r="AB23" s="230"/>
      <c r="AC23" s="227" t="str">
        <f>NOVA!B70</f>
        <v>4d2</v>
      </c>
      <c r="AD23" s="227" t="str">
        <f>NOVA!C70</f>
        <v>Explain what animal must have</v>
      </c>
      <c r="AE23" s="227"/>
      <c r="AF23" s="227" t="str">
        <f>IF(NOVA!T70&lt;&gt;"", NOVA!T70, "")</f>
        <v/>
      </c>
      <c r="AG23" s="230"/>
      <c r="AH23" s="227" t="str">
        <f>NOVA!B135</f>
        <v>1c</v>
      </c>
      <c r="AI23" s="227" t="str">
        <f>NOVA!C135</f>
        <v>Discuss two with your counselor</v>
      </c>
      <c r="AJ23" s="227"/>
      <c r="AK23" s="227" t="str">
        <f>IF(NOVA!T135&lt;&gt;"", NOVA!T135, "")</f>
        <v/>
      </c>
    </row>
    <row r="24" spans="1:37">
      <c r="A24" s="133" t="str">
        <f>Electives!B58</f>
        <v>Cubs Who Care</v>
      </c>
      <c r="B24" s="31" t="str">
        <f>IF(Electives!T73&gt;0,Electives!T73," ")</f>
        <v/>
      </c>
      <c r="D24" s="377"/>
      <c r="E24" s="31">
        <f>Achievements!$B28</f>
        <v>3</v>
      </c>
      <c r="F24" s="179" t="str">
        <f>Achievements!$C28</f>
        <v>Offer a prayer, etc with family/den/pack</v>
      </c>
      <c r="G24" s="32" t="str">
        <f>IF(Achievements!T28&lt;&gt;"","A","")</f>
        <v/>
      </c>
      <c r="I24" s="378"/>
      <c r="J24" s="178" t="str">
        <f>Electives!B29</f>
        <v>1c</v>
      </c>
      <c r="K24" s="36" t="str">
        <f>Electives!C29</f>
        <v>Do 5 activities that use math</v>
      </c>
      <c r="L24" s="31" t="str">
        <f>IF(Electives!T29&lt;&gt;"","E","")</f>
        <v/>
      </c>
      <c r="N24" s="366" t="str">
        <f>Electives!E97</f>
        <v>(do 1-3 and one of 4)</v>
      </c>
      <c r="O24" s="178">
        <f>Electives!B98</f>
        <v>1</v>
      </c>
      <c r="P24" s="36" t="str">
        <f>Electives!C98</f>
        <v>Plant a seed</v>
      </c>
      <c r="Q24" s="31" t="str">
        <f>IF(Electives!T98&lt;&gt;"","E","")</f>
        <v/>
      </c>
      <c r="R24" s="230"/>
      <c r="S24" s="226" t="str">
        <f>'Cub Awards'!B27</f>
        <v>k</v>
      </c>
      <c r="T24" s="364" t="str">
        <f>'Cub Awards'!C27</f>
        <v>Participate in outdoor sporting event</v>
      </c>
      <c r="U24" s="364"/>
      <c r="V24" s="226" t="str">
        <f>IF('Cub Awards'!T27&lt;&gt;"", 'Cub Awards'!T27, "")</f>
        <v/>
      </c>
      <c r="W24" s="230"/>
      <c r="X24" s="227" t="str">
        <f>NOVA!B12</f>
        <v>3c</v>
      </c>
      <c r="Y24" s="227" t="str">
        <f>NOVA!C12</f>
        <v>Discuss findings with counselor</v>
      </c>
      <c r="Z24" s="227"/>
      <c r="AA24" s="227" t="str">
        <f>IF(NOVA!T12&lt;&gt;"", NOVA!T12, "")</f>
        <v/>
      </c>
      <c r="AB24" s="230"/>
      <c r="AC24" s="238" t="str">
        <f>NOVA!B71</f>
        <v>4e1</v>
      </c>
      <c r="AD24" s="227" t="str">
        <f>NOVA!C71</f>
        <v>Make and place a bird feeder</v>
      </c>
      <c r="AE24" s="227"/>
      <c r="AF24" s="227" t="str">
        <f>IF(NOVA!T71&lt;&gt;"", NOVA!T71, "")</f>
        <v/>
      </c>
      <c r="AG24" s="230"/>
      <c r="AH24" s="227">
        <f>NOVA!B136</f>
        <v>2</v>
      </c>
      <c r="AI24" s="227" t="str">
        <f>NOVA!C136</f>
        <v>Complete an elective listed in comment</v>
      </c>
      <c r="AJ24" s="227"/>
      <c r="AK24" s="227" t="str">
        <f>IF(NOVA!T136&lt;&gt;"", NOVA!T136, "")</f>
        <v/>
      </c>
    </row>
    <row r="25" spans="1:37" ht="12.75" customHeight="1">
      <c r="A25" s="133" t="str">
        <f>Electives!B74</f>
        <v>Digging in the Past</v>
      </c>
      <c r="B25" s="31" t="str">
        <f>IF(Electives!T80&gt;0,Electives!T80," ")</f>
        <v/>
      </c>
      <c r="D25" s="377"/>
      <c r="E25" s="31">
        <f>Achievements!$B29</f>
        <v>4</v>
      </c>
      <c r="F25" s="179" t="str">
        <f>Achievements!$C29</f>
        <v>Read a story about religious freedom</v>
      </c>
      <c r="G25" s="32" t="str">
        <f>IF(Achievements!T29&lt;&gt;"","A","")</f>
        <v/>
      </c>
      <c r="I25" s="378"/>
      <c r="J25" s="178" t="str">
        <f>Electives!B30</f>
        <v>1d</v>
      </c>
      <c r="K25" s="36" t="str">
        <f>Electives!C30</f>
        <v>Make a rekenrek with two rows</v>
      </c>
      <c r="L25" s="31" t="str">
        <f>IF(Electives!T30&lt;&gt;"","E","")</f>
        <v/>
      </c>
      <c r="N25" s="371"/>
      <c r="O25" s="178">
        <f>Electives!B99</f>
        <v>2</v>
      </c>
      <c r="P25" s="36" t="str">
        <f>Electives!C99</f>
        <v>Learn about what grows in your area</v>
      </c>
      <c r="Q25" s="31" t="str">
        <f>IF(Electives!T99&lt;&gt;"","E","")</f>
        <v/>
      </c>
      <c r="R25" s="230"/>
      <c r="S25" s="226" t="str">
        <f>'Cub Awards'!B28</f>
        <v>l</v>
      </c>
      <c r="T25" s="364" t="str">
        <f>'Cub Awards'!C28</f>
        <v>Participate in outdoor worship service</v>
      </c>
      <c r="U25" s="364"/>
      <c r="V25" s="226" t="str">
        <f>IF('Cub Awards'!T28&lt;&gt;"", 'Cub Awards'!T28, "")</f>
        <v/>
      </c>
      <c r="W25" s="230"/>
      <c r="X25" s="227">
        <f>NOVA!B13</f>
        <v>4</v>
      </c>
      <c r="Y25" s="227" t="str">
        <f>NOVA!C13</f>
        <v>Visit a place where science is done</v>
      </c>
      <c r="Z25" s="227"/>
      <c r="AA25" s="227" t="str">
        <f>IF(NOVA!T13&lt;&gt;"", NOVA!T13, "")</f>
        <v/>
      </c>
      <c r="AB25" s="230"/>
      <c r="AC25" s="227" t="str">
        <f>NOVA!B72</f>
        <v>4e2</v>
      </c>
      <c r="AD25" s="227" t="str">
        <f>NOVA!C72</f>
        <v>Fill feeder with birdseed</v>
      </c>
      <c r="AE25" s="227"/>
      <c r="AF25" s="227" t="str">
        <f>IF(NOVA!T72&lt;&gt;"", NOVA!T72, "")</f>
        <v/>
      </c>
      <c r="AG25" s="230"/>
      <c r="AH25" s="227" t="str">
        <f>NOVA!B137</f>
        <v>3a1</v>
      </c>
      <c r="AI25" s="227" t="str">
        <f>NOVA!C137</f>
        <v>Make a list of the three kinds of levers</v>
      </c>
      <c r="AJ25" s="227"/>
      <c r="AK25" s="227" t="str">
        <f>IF(NOVA!T137&lt;&gt;"", NOVA!T137, "")</f>
        <v/>
      </c>
    </row>
    <row r="26" spans="1:37" ht="12.75" customHeight="1">
      <c r="A26" s="133" t="str">
        <f>Electives!B81</f>
        <v>Finding Your Way</v>
      </c>
      <c r="B26" s="31" t="str">
        <f>IF(Electives!T88&gt;0,Electives!T88," ")</f>
        <v xml:space="preserve"> </v>
      </c>
      <c r="D26" s="377"/>
      <c r="E26" s="31">
        <f>Achievements!$B30</f>
        <v>5</v>
      </c>
      <c r="F26" s="179" t="str">
        <f>Achievements!$C30</f>
        <v>Learn a song of grace</v>
      </c>
      <c r="G26" s="32" t="str">
        <f>IF(Achievements!T30&lt;&gt;"","A","")</f>
        <v/>
      </c>
      <c r="I26" s="378"/>
      <c r="J26" s="178" t="str">
        <f>Electives!B31</f>
        <v>1e</v>
      </c>
      <c r="K26" s="36" t="str">
        <f>Electives!C31</f>
        <v xml:space="preserve">Make a rain gauge </v>
      </c>
      <c r="L26" s="31" t="str">
        <f>IF(Electives!T31&lt;&gt;"","E","")</f>
        <v/>
      </c>
      <c r="N26" s="371"/>
      <c r="O26" s="178">
        <f>Electives!B100</f>
        <v>3</v>
      </c>
      <c r="P26" s="36" t="str">
        <f>Electives!C100</f>
        <v>Visit a botanical garden</v>
      </c>
      <c r="Q26" s="31" t="str">
        <f>IF(Electives!T100&lt;&gt;"","E","")</f>
        <v/>
      </c>
      <c r="R26" s="231"/>
      <c r="S26" s="226" t="str">
        <f>'Cub Awards'!B29</f>
        <v>m</v>
      </c>
      <c r="T26" s="364" t="str">
        <f>'Cub Awards'!C29</f>
        <v>Explore park</v>
      </c>
      <c r="U26" s="364"/>
      <c r="V26" s="226" t="str">
        <f>IF('Cub Awards'!T29&lt;&gt;"", 'Cub Awards'!T29, "")</f>
        <v/>
      </c>
      <c r="W26" s="231"/>
      <c r="X26" s="227" t="str">
        <f>NOVA!B14</f>
        <v>4a</v>
      </c>
      <c r="Y26" s="227" t="str">
        <f>NOVA!C14</f>
        <v>Talk to someone in charge about science</v>
      </c>
      <c r="Z26" s="227"/>
      <c r="AA26" s="227" t="str">
        <f>IF(NOVA!T14&lt;&gt;"", NOVA!T14, "")</f>
        <v/>
      </c>
      <c r="AB26" s="231"/>
      <c r="AC26" s="227" t="str">
        <f>NOVA!B73</f>
        <v>4e3</v>
      </c>
      <c r="AD26" s="227" t="str">
        <f>NOVA!C73</f>
        <v>Provide a water source</v>
      </c>
      <c r="AE26" s="227"/>
      <c r="AF26" s="227" t="str">
        <f>IF(NOVA!T73&lt;&gt;"", NOVA!T73, "")</f>
        <v/>
      </c>
      <c r="AG26" s="231"/>
      <c r="AH26" s="227" t="str">
        <f>NOVA!B138</f>
        <v>3a2</v>
      </c>
      <c r="AI26" s="227" t="str">
        <f>NOVA!C138</f>
        <v>Show how each lever work</v>
      </c>
      <c r="AJ26" s="227"/>
      <c r="AK26" s="227" t="str">
        <f>IF(NOVA!T138&lt;&gt;"", NOVA!T138, "")</f>
        <v/>
      </c>
    </row>
    <row r="27" spans="1:37" ht="13.2" customHeight="1">
      <c r="A27" s="133" t="str">
        <f>Electives!B89</f>
        <v>Germs Alive!</v>
      </c>
      <c r="B27" s="31" t="str">
        <f>IF(Electives!T96&gt;0,Electives!T96," ")</f>
        <v xml:space="preserve"> </v>
      </c>
      <c r="D27" s="377"/>
      <c r="E27" s="31">
        <f>Achievements!$B31</f>
        <v>6</v>
      </c>
      <c r="F27" s="179" t="str">
        <f>Achievements!$C31</f>
        <v>Visit a religious monument</v>
      </c>
      <c r="G27" s="32" t="str">
        <f>IF(Achievements!T31&lt;&gt;"","A","")</f>
        <v/>
      </c>
      <c r="I27" s="378"/>
      <c r="J27" s="178" t="str">
        <f>Electives!B33</f>
        <v>2a</v>
      </c>
      <c r="K27" s="36" t="str">
        <f>Electives!C33</f>
        <v>Identify 3 shapes in nature</v>
      </c>
      <c r="L27" s="31" t="str">
        <f>IF(Electives!T33&lt;&gt;"","E","")</f>
        <v/>
      </c>
      <c r="N27" s="371"/>
      <c r="O27" s="178" t="str">
        <f>Electives!B101</f>
        <v>4a</v>
      </c>
      <c r="P27" s="36" t="str">
        <f>Electives!C101</f>
        <v>Make a terrarium</v>
      </c>
      <c r="Q27" s="31" t="str">
        <f>IF(Electives!T101&lt;&gt;"","E","")</f>
        <v/>
      </c>
      <c r="R27" s="228"/>
      <c r="S27" s="226" t="str">
        <f>'Cub Awards'!B30</f>
        <v>n</v>
      </c>
      <c r="T27" s="364" t="str">
        <f>'Cub Awards'!C30</f>
        <v>Invent and play outside game</v>
      </c>
      <c r="U27" s="364"/>
      <c r="V27" s="226" t="str">
        <f>IF('Cub Awards'!T30&lt;&gt;"", 'Cub Awards'!T30, "")</f>
        <v/>
      </c>
      <c r="W27" s="228"/>
      <c r="X27" s="227" t="str">
        <f>NOVA!B15</f>
        <v>4b</v>
      </c>
      <c r="Y27" s="227" t="str">
        <f>NOVA!C15</f>
        <v>Discuss science done/used/explained</v>
      </c>
      <c r="Z27" s="227"/>
      <c r="AA27" s="227" t="str">
        <f>IF(NOVA!T15&lt;&gt;"", NOVA!T15, "")</f>
        <v/>
      </c>
      <c r="AB27" s="228"/>
      <c r="AC27" s="227" t="str">
        <f>NOVA!B74</f>
        <v>4e4</v>
      </c>
      <c r="AD27" s="227" t="str">
        <f>NOVA!C74</f>
        <v>Watch and record feeder for 2 weeks</v>
      </c>
      <c r="AE27" s="227"/>
      <c r="AF27" s="227" t="str">
        <f>IF(NOVA!T74&lt;&gt;"", NOVA!T74, "")</f>
        <v/>
      </c>
      <c r="AG27" s="228"/>
      <c r="AH27" s="227" t="str">
        <f>NOVA!B139</f>
        <v>3a3</v>
      </c>
      <c r="AI27" s="227" t="str">
        <f>NOVA!C139</f>
        <v>Show how the lever moves something</v>
      </c>
      <c r="AJ27" s="227"/>
      <c r="AK27" s="227" t="str">
        <f>IF(NOVA!T139&lt;&gt;"", NOVA!T139, "")</f>
        <v/>
      </c>
    </row>
    <row r="28" spans="1:37" ht="13.2" customHeight="1">
      <c r="A28" s="133" t="str">
        <f>Electives!B97</f>
        <v>Grow Something</v>
      </c>
      <c r="B28" s="31" t="str">
        <f>IF(Electives!T104&gt;0,Electives!T104," ")</f>
        <v/>
      </c>
      <c r="D28" s="180" t="str">
        <f>Achievements!$B33</f>
        <v>Howling at the Moon</v>
      </c>
      <c r="E28" s="180"/>
      <c r="F28" s="180"/>
      <c r="G28" s="180"/>
      <c r="I28" s="378"/>
      <c r="J28" s="178" t="str">
        <f>Electives!B34</f>
        <v>2b</v>
      </c>
      <c r="K28" s="36" t="str">
        <f>Electives!C34</f>
        <v>Identify 2 shapes in bridges</v>
      </c>
      <c r="L28" s="31" t="str">
        <f>IF(Electives!T34&lt;&gt;"","E","")</f>
        <v/>
      </c>
      <c r="N28" s="371"/>
      <c r="O28" s="178" t="str">
        <f>Electives!B102</f>
        <v>4b</v>
      </c>
      <c r="P28" s="36" t="str">
        <f>Electives!C102</f>
        <v>Grow a garden with a seed tray</v>
      </c>
      <c r="Q28" s="31" t="str">
        <f>IF(Electives!T102&lt;&gt;"","E","")</f>
        <v/>
      </c>
      <c r="R28" s="230"/>
      <c r="S28" s="229"/>
      <c r="T28" s="324" t="str">
        <f>'Cub Awards'!C32</f>
        <v>World Conservation Award</v>
      </c>
      <c r="U28" s="324"/>
      <c r="V28" s="229"/>
      <c r="W28" s="230"/>
      <c r="X28" s="227">
        <f>NOVA!B16</f>
        <v>5</v>
      </c>
      <c r="Y28" s="227" t="str">
        <f>NOVA!C16</f>
        <v>Discuss how science affects daily life</v>
      </c>
      <c r="Z28" s="227"/>
      <c r="AA28" s="227" t="str">
        <f>IF(NOVA!T16&lt;&gt;"", NOVA!T16, "")</f>
        <v/>
      </c>
      <c r="AB28" s="230"/>
      <c r="AC28" s="227" t="str">
        <f>NOVA!B75</f>
        <v>4e5</v>
      </c>
      <c r="AD28" s="227" t="str">
        <f>NOVA!C75</f>
        <v>Identify visitors</v>
      </c>
      <c r="AE28" s="227"/>
      <c r="AF28" s="227" t="str">
        <f>IF(NOVA!T75&lt;&gt;"", NOVA!T75, "")</f>
        <v/>
      </c>
      <c r="AG28" s="230"/>
      <c r="AH28" s="227" t="str">
        <f>NOVA!B140</f>
        <v>3a4</v>
      </c>
      <c r="AI28" s="227" t="str">
        <f>NOVA!C140</f>
        <v>Show the class of each lever</v>
      </c>
      <c r="AJ28" s="227"/>
      <c r="AK28" s="227" t="str">
        <f>IF(NOVA!T140&lt;&gt;"", NOVA!T140, "")</f>
        <v/>
      </c>
    </row>
    <row r="29" spans="1:37" ht="12.75" customHeight="1">
      <c r="A29" s="133" t="str">
        <f>Electives!B105</f>
        <v>Hometown Heroes</v>
      </c>
      <c r="B29" s="31" t="str">
        <f>IF(Electives!T112&gt;0,Electives!T112," ")</f>
        <v/>
      </c>
      <c r="D29" s="373" t="str">
        <f>Achievements!E33</f>
        <v>(do all)</v>
      </c>
      <c r="E29" s="32">
        <f>Achievements!$B34</f>
        <v>1</v>
      </c>
      <c r="F29" s="33" t="str">
        <f>Achievements!$C34</f>
        <v>Communicate in two ways</v>
      </c>
      <c r="G29" s="32" t="str">
        <f>IF(Achievements!T34&lt;&gt;"","A","")</f>
        <v/>
      </c>
      <c r="I29" s="378"/>
      <c r="J29" s="178" t="str">
        <f>Electives!B35</f>
        <v>2c</v>
      </c>
      <c r="K29" s="36" t="str">
        <f>Electives!C35</f>
        <v>Choose a shape and record where you see it</v>
      </c>
      <c r="L29" s="31" t="str">
        <f>IF(Electives!T35&lt;&gt;"","E","")</f>
        <v/>
      </c>
      <c r="N29" s="372"/>
      <c r="O29" s="178" t="str">
        <f>Electives!B103</f>
        <v>4c</v>
      </c>
      <c r="P29" s="36" t="str">
        <f>Electives!C103</f>
        <v>Grow a sweep potato in water</v>
      </c>
      <c r="Q29" s="31" t="str">
        <f>IF(Electives!T103&lt;&gt;"","E","")</f>
        <v/>
      </c>
      <c r="R29" s="224"/>
      <c r="S29" s="226">
        <f>'Cub Awards'!B33</f>
        <v>1</v>
      </c>
      <c r="T29" s="364" t="str">
        <f>'Cub Awards'!C33</f>
        <v>Complete Paws on the Path</v>
      </c>
      <c r="U29" s="364"/>
      <c r="V29" s="226" t="str">
        <f>IF('Cub Awards'!T33&lt;&gt;"", 'Cub Awards'!T33,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IF(NOVA!T76&lt;&gt;"", NOVA!T76, "")</f>
        <v/>
      </c>
      <c r="AG29" s="224"/>
      <c r="AH29" s="227" t="str">
        <f>NOVA!B141</f>
        <v>3a5</v>
      </c>
      <c r="AI29" s="227" t="str">
        <f>NOVA!C141</f>
        <v>Show why we use levers</v>
      </c>
      <c r="AJ29" s="227"/>
      <c r="AK29" s="227" t="str">
        <f>IF(NOVA!T141&lt;&gt;"", NOVA!T141, "")</f>
        <v/>
      </c>
    </row>
    <row r="30" spans="1:37" ht="12.75" customHeight="1">
      <c r="A30" s="133" t="str">
        <f>Electives!B113</f>
        <v>Motor Away</v>
      </c>
      <c r="B30" s="31" t="str">
        <f>IF(Electives!T118&gt;0,Electives!T118," ")</f>
        <v xml:space="preserve"> </v>
      </c>
      <c r="D30" s="374"/>
      <c r="E30" s="31">
        <f>Achievements!$B35</f>
        <v>2</v>
      </c>
      <c r="F30" s="179" t="str">
        <f>Achievements!$C35</f>
        <v>Create an original skit</v>
      </c>
      <c r="G30" s="32" t="str">
        <f>IF(Achievements!T35&lt;&gt;"","A","")</f>
        <v/>
      </c>
      <c r="I30" s="378"/>
      <c r="J30" s="178" t="str">
        <f>Electives!B37</f>
        <v>3a</v>
      </c>
      <c r="K30" s="36" t="str">
        <f>Electives!C37</f>
        <v>Count the number of colors in a package</v>
      </c>
      <c r="L30" s="31" t="str">
        <f>IF(Electives!T37&lt;&gt;"","E","")</f>
        <v/>
      </c>
      <c r="O30" s="174" t="str">
        <f>Electives!B105</f>
        <v>Hometown Heroes</v>
      </c>
      <c r="P30" s="29"/>
      <c r="R30" s="224"/>
      <c r="S30" s="226">
        <f>'Cub Awards'!B34</f>
        <v>2</v>
      </c>
      <c r="T30" s="364" t="str">
        <f>'Cub Awards'!C34</f>
        <v>Complete Grow Something</v>
      </c>
      <c r="U30" s="364"/>
      <c r="V30" s="226" t="str">
        <f>IF('Cub Awards'!T34&lt;&gt;"", 'Cub Awards'!T34, "")</f>
        <v/>
      </c>
      <c r="W30" s="224"/>
      <c r="X30" s="227" t="str">
        <f>NOVA!B19</f>
        <v>1a</v>
      </c>
      <c r="Y30" s="227" t="str">
        <f>NOVA!C19</f>
        <v>Read or watch 1 hour of Earth science content</v>
      </c>
      <c r="Z30" s="227"/>
      <c r="AA30" s="227" t="str">
        <f>IF(NOVA!T19&lt;&gt;"", NOVA!T19, "")</f>
        <v/>
      </c>
      <c r="AB30" s="224"/>
      <c r="AC30" s="227" t="str">
        <f>NOVA!B77</f>
        <v>4f</v>
      </c>
      <c r="AD30" s="227" t="str">
        <f>NOVA!C77</f>
        <v>Earn Outdoor Ethics or Conservation awards</v>
      </c>
      <c r="AE30" s="227"/>
      <c r="AF30" s="227" t="str">
        <f>IF(NOVA!T77&lt;&gt;"", NOVA!T77, "")</f>
        <v/>
      </c>
      <c r="AG30" s="224"/>
      <c r="AH30" s="227" t="str">
        <f>NOVA!B142</f>
        <v>3b</v>
      </c>
      <c r="AI30" s="227" t="str">
        <f>NOVA!C142</f>
        <v>Design ONE of the following</v>
      </c>
      <c r="AJ30" s="227"/>
      <c r="AK30" s="227" t="str">
        <f>IF(NOVA!T142&lt;&gt;"", NOVA!T142, "")</f>
        <v/>
      </c>
    </row>
    <row r="31" spans="1:37">
      <c r="A31" s="133" t="str">
        <f>Electives!B119</f>
        <v>Paws of Skill</v>
      </c>
      <c r="B31" s="31" t="str">
        <f>IF(Electives!T127&gt;0,Electives!T127," ")</f>
        <v xml:space="preserve"> </v>
      </c>
      <c r="D31" s="374"/>
      <c r="E31" s="31">
        <f>Achievements!$B36</f>
        <v>3</v>
      </c>
      <c r="F31" s="179" t="str">
        <f>Achievements!$C36</f>
        <v>Present a campfire program</v>
      </c>
      <c r="G31" s="32" t="str">
        <f>IF(Achievements!T36&lt;&gt;"","A","")</f>
        <v/>
      </c>
      <c r="I31" s="378"/>
      <c r="J31" s="178" t="str">
        <f>Electives!B38</f>
        <v>3ai</v>
      </c>
      <c r="K31" s="36" t="str">
        <f>Electives!C38</f>
        <v>Draw graph of the number of colors</v>
      </c>
      <c r="L31" s="31" t="str">
        <f>IF(Electives!T38&lt;&gt;"","E","")</f>
        <v/>
      </c>
      <c r="N31" s="366" t="str">
        <f>Electives!E105</f>
        <v>(do 1-3 and one of 4)</v>
      </c>
      <c r="O31" s="178">
        <f>Electives!B106</f>
        <v>1</v>
      </c>
      <c r="P31" s="36" t="str">
        <f>Electives!C106</f>
        <v>Talk about being a hero</v>
      </c>
      <c r="Q31" s="31" t="str">
        <f>IF(Electives!T106&lt;&gt;"","E","")</f>
        <v/>
      </c>
      <c r="R31" s="230"/>
      <c r="S31" s="226">
        <f>'Cub Awards'!B35</f>
        <v>3</v>
      </c>
      <c r="T31" s="364" t="str">
        <f>'Cub Awards'!C35</f>
        <v>Complete Spirit of the Water 1 &amp; 2</v>
      </c>
      <c r="U31" s="364"/>
      <c r="V31" s="226" t="str">
        <f>IF('Cub Awards'!T35&lt;&gt;"", 'Cub Awards'!T35, "")</f>
        <v/>
      </c>
      <c r="W31" s="230"/>
      <c r="X31" s="227" t="str">
        <f>NOVA!B20</f>
        <v>1b</v>
      </c>
      <c r="Y31" s="227" t="str">
        <f>NOVA!C20</f>
        <v>List at least two questions or ideas</v>
      </c>
      <c r="Z31" s="227"/>
      <c r="AA31" s="227" t="str">
        <f>IF(NOVA!T20&lt;&gt;"", NOVA!T20, "")</f>
        <v/>
      </c>
      <c r="AB31" s="230"/>
      <c r="AC31" s="227">
        <f>NOVA!B78</f>
        <v>5</v>
      </c>
      <c r="AD31" s="227" t="str">
        <f>NOVA!C78</f>
        <v>Visit a place to observe wildlife</v>
      </c>
      <c r="AE31" s="227"/>
      <c r="AF31" s="227" t="str">
        <f>IF(NOVA!T78&lt;&gt;"", NOVA!T78, "")</f>
        <v/>
      </c>
      <c r="AG31" s="230"/>
      <c r="AH31" s="227" t="str">
        <f>NOVA!B143</f>
        <v>3b1</v>
      </c>
      <c r="AI31" s="227" t="str">
        <f>NOVA!C143</f>
        <v>A playground fixture using a lever</v>
      </c>
      <c r="AJ31" s="227"/>
      <c r="AK31" s="227" t="str">
        <f>IF(NOVA!T143&lt;&gt;"", NOVA!T143, "")</f>
        <v/>
      </c>
    </row>
    <row r="32" spans="1:37">
      <c r="A32" s="134" t="str">
        <f>Electives!B128</f>
        <v>Spirit of the Water</v>
      </c>
      <c r="B32" s="31" t="str">
        <f>IF(Electives!T134&gt;0,Electives!T134," ")</f>
        <v xml:space="preserve"> </v>
      </c>
      <c r="D32" s="375"/>
      <c r="E32" s="31">
        <f>Achievements!$B37</f>
        <v>4</v>
      </c>
      <c r="F32" s="179" t="str">
        <f>Achievements!$C37</f>
        <v>Perform your campfire program</v>
      </c>
      <c r="G32" s="32" t="str">
        <f>IF(Achievements!T37&lt;&gt;"","A","")</f>
        <v/>
      </c>
      <c r="I32" s="378"/>
      <c r="J32" s="178" t="str">
        <f>Electives!B39</f>
        <v>3aii</v>
      </c>
      <c r="K32" s="36" t="str">
        <f>Electives!C39</f>
        <v>Determine most common color</v>
      </c>
      <c r="L32" s="31" t="str">
        <f>IF(Electives!T39&lt;&gt;"","E","")</f>
        <v/>
      </c>
      <c r="N32" s="371"/>
      <c r="O32" s="178">
        <f>Electives!B107</f>
        <v>2</v>
      </c>
      <c r="P32" s="36" t="str">
        <f>Electives!C107</f>
        <v>Visit an agency where you find heroes</v>
      </c>
      <c r="Q32" s="31" t="str">
        <f>IF(Electives!T107&lt;&gt;"","E","")</f>
        <v/>
      </c>
      <c r="R32" s="230"/>
      <c r="S32" s="226">
        <f>'Cub Awards'!B36</f>
        <v>4</v>
      </c>
      <c r="T32" s="364" t="str">
        <f>'Cub Awards'!C36</f>
        <v>Participate in conservation project</v>
      </c>
      <c r="U32" s="364"/>
      <c r="V32" s="226" t="str">
        <f>IF('Cub Awards'!T36&lt;&gt;"", 'Cub Awards'!T36, "")</f>
        <v/>
      </c>
      <c r="W32" s="230"/>
      <c r="X32" s="227" t="str">
        <f>NOVA!B21</f>
        <v>1c</v>
      </c>
      <c r="Y32" s="227" t="str">
        <f>NOVA!C21</f>
        <v>Discuss two with your counselor</v>
      </c>
      <c r="Z32" s="227"/>
      <c r="AA32" s="227" t="str">
        <f>IF(NOVA!T21&lt;&gt;"", NOVA!T21, "")</f>
        <v/>
      </c>
      <c r="AB32" s="230"/>
      <c r="AC32" s="227" t="str">
        <f>NOVA!B79</f>
        <v>5a1</v>
      </c>
      <c r="AD32" s="227" t="str">
        <f>NOVA!C79</f>
        <v>Talk about different species living there</v>
      </c>
      <c r="AE32" s="227"/>
      <c r="AF32" s="227" t="str">
        <f>IF(NOVA!T79&lt;&gt;"", NOVA!T79, "")</f>
        <v/>
      </c>
      <c r="AG32" s="230"/>
      <c r="AH32" s="227" t="str">
        <f>NOVA!B144</f>
        <v>3b2</v>
      </c>
      <c r="AI32" s="227" t="str">
        <f>NOVA!C144</f>
        <v>A game / sport using a lever</v>
      </c>
      <c r="AJ32" s="227"/>
      <c r="AK32" s="227" t="str">
        <f>IF(NOVA!T144&lt;&gt;"", NOVA!T144, "")</f>
        <v/>
      </c>
    </row>
    <row r="33" spans="1:37" ht="13.2" customHeight="1">
      <c r="D33" s="28" t="str">
        <f>Achievements!$B39</f>
        <v>Paws on the Path</v>
      </c>
      <c r="E33" s="28"/>
      <c r="F33" s="28"/>
      <c r="G33" s="28"/>
      <c r="I33" s="378"/>
      <c r="J33" s="178" t="str">
        <f>Electives!B40</f>
        <v>3aiii</v>
      </c>
      <c r="K33" s="36" t="str">
        <f>Electives!C40</f>
        <v>Compare your results</v>
      </c>
      <c r="L33" s="31" t="str">
        <f>IF(Electives!T40&lt;&gt;"","E","")</f>
        <v/>
      </c>
      <c r="N33" s="371"/>
      <c r="O33" s="178">
        <f>Electives!B108</f>
        <v>3</v>
      </c>
      <c r="P33" s="36" t="str">
        <f>Electives!C108</f>
        <v>Interview a hero</v>
      </c>
      <c r="Q33" s="31" t="str">
        <f>IF(Electives!T108&lt;&gt;"","E","")</f>
        <v/>
      </c>
      <c r="R33" s="230"/>
      <c r="W33" s="230"/>
      <c r="X33" s="227">
        <f>NOVA!B22</f>
        <v>2</v>
      </c>
      <c r="Y33" s="227" t="str">
        <f>NOVA!C22</f>
        <v>Complete an elective listed in comment</v>
      </c>
      <c r="Z33" s="227"/>
      <c r="AA33" s="227" t="str">
        <f>IF(NOVA!T22&lt;&gt;"", NOVA!T22, "")</f>
        <v/>
      </c>
      <c r="AB33" s="230"/>
      <c r="AC33" s="227" t="str">
        <f>NOVA!B80</f>
        <v>5a2</v>
      </c>
      <c r="AD33" s="227" t="str">
        <f>NOVA!C80</f>
        <v>Ask expert about what they studied</v>
      </c>
      <c r="AE33" s="227"/>
      <c r="AF33" s="227" t="str">
        <f>IF(NOVA!T80&lt;&gt;"", NOVA!T80, "")</f>
        <v/>
      </c>
      <c r="AG33" s="230"/>
      <c r="AH33" s="227" t="str">
        <f>NOVA!B145</f>
        <v>3b3</v>
      </c>
      <c r="AI33" s="227" t="str">
        <f>NOVA!C145</f>
        <v>An invention using a lever</v>
      </c>
      <c r="AJ33" s="227"/>
      <c r="AK33" s="227" t="str">
        <f>IF(NOVA!T145&lt;&gt;"", NOVA!T145, "")</f>
        <v/>
      </c>
    </row>
    <row r="34" spans="1:37" ht="12.75" customHeight="1">
      <c r="D34" s="373" t="str">
        <f>Achievements!E39</f>
        <v>(do 1-5)</v>
      </c>
      <c r="E34" s="31">
        <f>Achievements!$B40</f>
        <v>1</v>
      </c>
      <c r="F34" s="179" t="str">
        <f>Achievements!$C40</f>
        <v>Prepare for a hike</v>
      </c>
      <c r="G34" s="31" t="str">
        <f>IF(Achievements!T40&lt;&gt;"","A","")</f>
        <v/>
      </c>
      <c r="I34" s="378"/>
      <c r="J34" s="178" t="str">
        <f>Electives!B41</f>
        <v>3aiv</v>
      </c>
      <c r="K34" s="36" t="str">
        <f>Electives!C41</f>
        <v>Predict the colors in a different package</v>
      </c>
      <c r="L34" s="31" t="str">
        <f>IF(Electives!T41&lt;&gt;"","E","")</f>
        <v/>
      </c>
      <c r="N34" s="371"/>
      <c r="O34" s="178" t="str">
        <f>Electives!B109</f>
        <v>4a</v>
      </c>
      <c r="P34" s="36" t="str">
        <f>Electives!C109</f>
        <v>Honor a serviceperson with a care package</v>
      </c>
      <c r="Q34" s="31" t="str">
        <f>IF(Electives!T109&lt;&gt;"","E","")</f>
        <v/>
      </c>
      <c r="R34" s="224"/>
      <c r="W34" s="224"/>
      <c r="X34" s="227">
        <f>NOVA!B23</f>
        <v>3</v>
      </c>
      <c r="Y34" s="227" t="str">
        <f>NOVA!C23</f>
        <v>Investigate All of A, B, C, OR D</v>
      </c>
      <c r="Z34" s="227"/>
      <c r="AA34" s="227" t="str">
        <f>IF(NOVA!T23&lt;&gt;"", NOVA!T23, "")</f>
        <v/>
      </c>
      <c r="AB34" s="224"/>
      <c r="AC34" s="227" t="str">
        <f>NOVA!B81</f>
        <v>5b</v>
      </c>
      <c r="AD34" s="227" t="str">
        <f>NOVA!C81</f>
        <v>Discuss with counselor your visit</v>
      </c>
      <c r="AE34" s="227"/>
      <c r="AF34" s="227" t="str">
        <f>IF(NOVA!T81&lt;&gt;"", NOVA!T81, "")</f>
        <v/>
      </c>
      <c r="AG34" s="224"/>
      <c r="AH34" s="227" t="str">
        <f>NOVA!B146</f>
        <v>3c</v>
      </c>
      <c r="AI34" s="227" t="str">
        <f>NOVA!C146</f>
        <v>Discuss findings with counselor</v>
      </c>
      <c r="AJ34" s="227"/>
      <c r="AK34" s="227" t="str">
        <f>IF(NOVA!T146&lt;&gt;"", NOVA!T146, "")</f>
        <v/>
      </c>
    </row>
    <row r="35" spans="1:37" ht="13.2" customHeight="1">
      <c r="A35" s="105" t="s">
        <v>103</v>
      </c>
      <c r="B35" s="106"/>
      <c r="D35" s="374"/>
      <c r="E35" s="31">
        <f>Achievements!$B41</f>
        <v>2</v>
      </c>
      <c r="F35" s="179" t="str">
        <f>Achievements!$C41</f>
        <v>Tell what the buddy system is</v>
      </c>
      <c r="G35" s="31" t="str">
        <f>IF(Achievements!T41&lt;&gt;"","A","")</f>
        <v/>
      </c>
      <c r="I35" s="378"/>
      <c r="J35" s="178" t="str">
        <f>Electives!B42</f>
        <v>3av</v>
      </c>
      <c r="K35" s="36" t="str">
        <f>Electives!C42</f>
        <v>Decide if your prediction was close</v>
      </c>
      <c r="L35" s="31" t="str">
        <f>IF(Electives!T42&lt;&gt;"","E","")</f>
        <v/>
      </c>
      <c r="N35" s="371"/>
      <c r="O35" s="178" t="str">
        <f>Electives!B110</f>
        <v>4b</v>
      </c>
      <c r="P35" s="36" t="str">
        <f>Electives!C110</f>
        <v>Find out about service animals</v>
      </c>
      <c r="Q35" s="31" t="str">
        <f>IF(Electives!T110&lt;&gt;"","E","")</f>
        <v/>
      </c>
      <c r="R35" s="224"/>
      <c r="W35" s="224"/>
      <c r="X35" s="227" t="str">
        <f>NOVA!B24</f>
        <v>3a1</v>
      </c>
      <c r="Y35" s="227" t="str">
        <f>NOVA!C24</f>
        <v>How are volcanoes are formed</v>
      </c>
      <c r="Z35" s="227"/>
      <c r="AA35" s="227" t="str">
        <f>IF(NOVA!T24&lt;&gt;"", NOVA!T24, "")</f>
        <v/>
      </c>
      <c r="AB35" s="224"/>
      <c r="AC35" s="227" t="str">
        <f>NOVA!B82</f>
        <v>6a</v>
      </c>
      <c r="AD35" s="227" t="str">
        <f>NOVA!C82</f>
        <v>Discuss why wildlife is important</v>
      </c>
      <c r="AE35" s="227"/>
      <c r="AF35" s="227" t="str">
        <f>IF(NOVA!T82&lt;&gt;"", NOVA!T82, "")</f>
        <v/>
      </c>
      <c r="AG35" s="224"/>
      <c r="AH35" s="227" t="str">
        <f>NOVA!B147</f>
        <v>4a</v>
      </c>
      <c r="AI35" s="227" t="str">
        <f>NOVA!C147</f>
        <v>Visit a place that uses levers</v>
      </c>
      <c r="AJ35" s="227"/>
      <c r="AK35" s="227" t="str">
        <f>IF(NOVA!T147&lt;&gt;"", NOVA!T147, "")</f>
        <v/>
      </c>
    </row>
    <row r="36" spans="1:37" ht="12.75" customHeight="1">
      <c r="A36" s="107" t="s">
        <v>104</v>
      </c>
      <c r="B36" s="23"/>
      <c r="D36" s="374"/>
      <c r="E36" s="31">
        <f>Achievements!$B42</f>
        <v>3</v>
      </c>
      <c r="F36" s="179" t="str">
        <f>Achievements!$C42</f>
        <v>Chose appropriate clothing for a hike</v>
      </c>
      <c r="G36" s="31" t="str">
        <f>IF(Achievements!T42&lt;&gt;"","A","")</f>
        <v/>
      </c>
      <c r="I36" s="378"/>
      <c r="J36" s="178" t="str">
        <f>Electives!B43</f>
        <v>3b</v>
      </c>
      <c r="K36" s="36" t="str">
        <f>Electives!C43</f>
        <v>Measure peoples height and count steps</v>
      </c>
      <c r="L36" s="31" t="str">
        <f>IF(Electives!T43&lt;&gt;"","E","")</f>
        <v/>
      </c>
      <c r="N36" s="372"/>
      <c r="O36" s="178" t="str">
        <f>Electives!B111</f>
        <v>4c</v>
      </c>
      <c r="P36" s="36" t="str">
        <f>Electives!C111</f>
        <v>Participate in an event that celebrates heroes</v>
      </c>
      <c r="Q36" s="31" t="str">
        <f>IF(Electives!T111&lt;&gt;"","E","")</f>
        <v/>
      </c>
      <c r="R36" s="230"/>
      <c r="S36" s="365" t="s">
        <v>669</v>
      </c>
      <c r="T36" s="365"/>
      <c r="U36" s="365"/>
      <c r="V36" s="365"/>
      <c r="W36" s="230"/>
      <c r="X36" s="227" t="str">
        <f>NOVA!B25</f>
        <v>3a2</v>
      </c>
      <c r="Y36" s="227" t="str">
        <f>NOVA!C25</f>
        <v>Difference between lava and magma</v>
      </c>
      <c r="Z36" s="227"/>
      <c r="AA36" s="227" t="str">
        <f>IF(NOVA!T25&lt;&gt;"", NOVA!T25, "")</f>
        <v/>
      </c>
      <c r="AB36" s="230"/>
      <c r="AC36" s="227" t="str">
        <f>NOVA!B83</f>
        <v>6b</v>
      </c>
      <c r="AD36" s="227" t="str">
        <f>NOVA!C83</f>
        <v>Discuss why biodiversity is important</v>
      </c>
      <c r="AE36" s="227"/>
      <c r="AF36" s="227" t="str">
        <f>IF(NOVA!T83&lt;&gt;"", NOVA!T83, "")</f>
        <v/>
      </c>
      <c r="AG36" s="230"/>
      <c r="AH36" s="227" t="str">
        <f>NOVA!B148</f>
        <v>4b</v>
      </c>
      <c r="AI36" s="227" t="str">
        <f>NOVA!C148</f>
        <v>Discuss the equipment using levers</v>
      </c>
      <c r="AJ36" s="227"/>
      <c r="AK36" s="227" t="str">
        <f>IF(NOVA!T148&lt;&gt;"", NOVA!T148, "")</f>
        <v/>
      </c>
    </row>
    <row r="37" spans="1:37" ht="12.75" customHeight="1">
      <c r="A37" s="107" t="s">
        <v>114</v>
      </c>
      <c r="B37" s="23"/>
      <c r="D37" s="374"/>
      <c r="E37" s="31">
        <f>Achievements!$B43</f>
        <v>4</v>
      </c>
      <c r="F37" s="179" t="str">
        <f>Achievements!$C43</f>
        <v>Discuss how you show respect for wildlife</v>
      </c>
      <c r="G37" s="31" t="str">
        <f>IF(Achievements!T43&lt;&gt;"","A","")</f>
        <v/>
      </c>
      <c r="I37" s="378"/>
      <c r="J37" s="178" t="str">
        <f>Electives!B44</f>
        <v>3c</v>
      </c>
      <c r="K37" s="36" t="str">
        <f>Electives!C44</f>
        <v>Graph number of shots to make 5 baskets</v>
      </c>
      <c r="L37" s="31" t="str">
        <f>IF(Electives!T44&lt;&gt;"","E","")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IF(NOVA!T26&lt;&gt;"", NOVA!T26, "")</f>
        <v/>
      </c>
      <c r="AB37" s="230"/>
      <c r="AC37" s="227" t="str">
        <f>NOVA!B84</f>
        <v>6c</v>
      </c>
      <c r="AD37" s="227" t="str">
        <f>NOVA!C84</f>
        <v>Discuss problems with invasive species</v>
      </c>
      <c r="AE37" s="227"/>
      <c r="AF37" s="227" t="str">
        <f>IF(NOVA!T84&lt;&gt;"", NOVA!T84, "")</f>
        <v/>
      </c>
      <c r="AG37" s="230"/>
      <c r="AH37" s="227">
        <f>NOVA!B149</f>
        <v>5</v>
      </c>
      <c r="AI37" s="227" t="str">
        <f>NOVA!C149</f>
        <v>Discuss how simple machines affect life</v>
      </c>
      <c r="AJ37" s="227"/>
      <c r="AK37" s="227" t="str">
        <f>IF(NOVA!T149&lt;&gt;"", NOVA!T149, "")</f>
        <v/>
      </c>
    </row>
    <row r="38" spans="1:37">
      <c r="A38" s="107" t="s">
        <v>105</v>
      </c>
      <c r="B38" s="23"/>
      <c r="D38" s="374"/>
      <c r="E38" s="31">
        <f>Achievements!$B44</f>
        <v>5</v>
      </c>
      <c r="F38" s="179" t="str">
        <f>Achievements!$C44</f>
        <v>Go on a 1 mile hike</v>
      </c>
      <c r="G38" s="31" t="str">
        <f>IF(Achievements!T44&lt;&gt;"","A","")</f>
        <v/>
      </c>
      <c r="I38" s="378"/>
      <c r="J38" s="178" t="str">
        <f>Electives!B46</f>
        <v>4a</v>
      </c>
      <c r="K38" s="36" t="str">
        <f>Electives!C46</f>
        <v>Use a secret code</v>
      </c>
      <c r="L38" s="31" t="str">
        <f>IF(Electives!T46&lt;&gt;"","E","")</f>
        <v/>
      </c>
      <c r="N38" s="366" t="str">
        <f>Electives!E113</f>
        <v>(do all)</v>
      </c>
      <c r="O38" s="178" t="str">
        <f>Electives!B114</f>
        <v>1a</v>
      </c>
      <c r="P38" s="36" t="str">
        <f>Electives!C114</f>
        <v>Fly three kinds of paper airplanes</v>
      </c>
      <c r="Q38" s="31" t="str">
        <f>IF(Electives!T114&lt;&gt;"","E","")</f>
        <v/>
      </c>
      <c r="R38" s="230"/>
      <c r="S38" s="22"/>
      <c r="T38" s="239" t="str">
        <f>'Shooting Sports'!C5</f>
        <v>BB Gun: Level 1</v>
      </c>
      <c r="U38" s="22"/>
      <c r="V38" s="22"/>
      <c r="W38" s="230"/>
      <c r="X38" s="227" t="str">
        <f>NOVA!B27</f>
        <v>3a4</v>
      </c>
      <c r="Y38" s="227" t="str">
        <f>NOVA!C27</f>
        <v>Build or draw a volcano model</v>
      </c>
      <c r="Z38" s="227"/>
      <c r="AA38" s="227" t="str">
        <f>IF(NOVA!T27&lt;&gt;"", NOVA!T27,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IF(Achievements!T45&lt;&gt;"","A","")</f>
        <v/>
      </c>
      <c r="I39" s="378"/>
      <c r="J39" s="178" t="str">
        <f>Electives!B47</f>
        <v>4b</v>
      </c>
      <c r="K39" s="36" t="str">
        <f>Electives!C47</f>
        <v>Use the pig pen code</v>
      </c>
      <c r="L39" s="31" t="str">
        <f>IF(Electives!T47&lt;&gt;"","E","")</f>
        <v/>
      </c>
      <c r="N39" s="367"/>
      <c r="O39" s="178" t="str">
        <f>Electives!B115</f>
        <v>1b</v>
      </c>
      <c r="P39" s="36" t="str">
        <f>Electives!C115</f>
        <v>Make a paper airplane catapult</v>
      </c>
      <c r="Q39" s="31" t="str">
        <f>IF(Electives!T115&lt;&gt;"","E","")</f>
        <v/>
      </c>
      <c r="R39" s="230"/>
      <c r="S39" s="160">
        <f>'Shooting Sports'!B6</f>
        <v>1</v>
      </c>
      <c r="T39" s="160" t="str">
        <f>'Shooting Sports'!C6</f>
        <v>Explain what to do if you find gun</v>
      </c>
      <c r="U39" s="160"/>
      <c r="V39" s="160" t="str">
        <f>IF('Shooting Sports'!T6&lt;&gt;"", 'Shooting Sports'!T6, "")</f>
        <v/>
      </c>
      <c r="W39" s="230"/>
      <c r="X39" s="227" t="str">
        <f>NOVA!B28</f>
        <v>3a5</v>
      </c>
      <c r="Y39" s="227" t="str">
        <f>NOVA!C28</f>
        <v>Share model and what you learned</v>
      </c>
      <c r="Z39" s="227"/>
      <c r="AA39" s="227" t="str">
        <f>IF(NOVA!T28&lt;&gt;"", NOVA!T28, "")</f>
        <v/>
      </c>
      <c r="AB39" s="230"/>
      <c r="AC39" s="227" t="str">
        <f>NOVA!B87</f>
        <v>1a</v>
      </c>
      <c r="AD39" s="227" t="str">
        <f>NOVA!C87</f>
        <v>Read or watch 1 hour of space content</v>
      </c>
      <c r="AE39" s="227"/>
      <c r="AF39" s="227" t="str">
        <f>IF(NOVA!T87&lt;&gt;"", NOVA!T87, "")</f>
        <v/>
      </c>
      <c r="AG39" s="230"/>
      <c r="AH39" s="227" t="str">
        <f>NOVA!B152</f>
        <v>1a</v>
      </c>
      <c r="AI39" s="227" t="str">
        <f>NOVA!C152</f>
        <v>Read or watch 1 hour of Math content</v>
      </c>
      <c r="AJ39" s="227"/>
      <c r="AK39" s="227" t="str">
        <f>IF(NOVA!T152&lt;&gt;"", NOVA!T152, "")</f>
        <v/>
      </c>
    </row>
    <row r="40" spans="1:37" ht="13.2" customHeight="1">
      <c r="A40" s="26"/>
      <c r="B40" s="26"/>
      <c r="D40" s="375"/>
      <c r="E40" s="31">
        <f>Achievements!$B46</f>
        <v>7</v>
      </c>
      <c r="F40" s="179" t="str">
        <f>Achievements!$C46</f>
        <v>Draw a map of your area</v>
      </c>
      <c r="G40" s="31" t="str">
        <f>IF(Achievements!T46&lt;&gt;"","A","")</f>
        <v/>
      </c>
      <c r="I40" s="378"/>
      <c r="J40" s="178" t="str">
        <f>Electives!B48</f>
        <v>4c</v>
      </c>
      <c r="K40" s="36" t="str">
        <f>Electives!C48</f>
        <v>Practice using a block cipher</v>
      </c>
      <c r="L40" s="31" t="str">
        <f>IF(Electives!T48&lt;&gt;"","E","")</f>
        <v/>
      </c>
      <c r="N40" s="367"/>
      <c r="O40" s="178">
        <f>Electives!B116</f>
        <v>2</v>
      </c>
      <c r="P40" s="36" t="str">
        <f>Electives!C116</f>
        <v>Sail two different boats</v>
      </c>
      <c r="Q40" s="31" t="str">
        <f>IF(Electives!T116&lt;&gt;"","E","")</f>
        <v/>
      </c>
      <c r="R40" s="230"/>
      <c r="S40" s="160">
        <f>'Shooting Sports'!B7</f>
        <v>2</v>
      </c>
      <c r="T40" s="160" t="str">
        <f>'Shooting Sports'!C7</f>
        <v>Load, fire, secure gun and safety mech.</v>
      </c>
      <c r="U40" s="160"/>
      <c r="V40" s="160" t="str">
        <f>IF('Shooting Sports'!T7&lt;&gt;"", 'Shooting Sports'!T7, "")</f>
        <v/>
      </c>
      <c r="W40" s="230"/>
      <c r="X40" s="227" t="str">
        <f>NOVA!B29</f>
        <v>3b1</v>
      </c>
      <c r="Y40" s="227" t="str">
        <f>NOVA!C29</f>
        <v>Collect 3 to 5 common minerals</v>
      </c>
      <c r="Z40" s="227"/>
      <c r="AA40" s="227" t="str">
        <f>IF(NOVA!T29&lt;&gt;"", NOVA!T29, "")</f>
        <v/>
      </c>
      <c r="AB40" s="230"/>
      <c r="AC40" s="227" t="str">
        <f>NOVA!B88</f>
        <v>1b</v>
      </c>
      <c r="AD40" s="227" t="str">
        <f>NOVA!C88</f>
        <v>List at least two questions or ideas</v>
      </c>
      <c r="AE40" s="227"/>
      <c r="AF40" s="227" t="str">
        <f>IF(NOVA!T88&lt;&gt;"", NOVA!T88, "")</f>
        <v/>
      </c>
      <c r="AG40" s="230"/>
      <c r="AH40" s="227" t="str">
        <f>NOVA!B153</f>
        <v>1b</v>
      </c>
      <c r="AI40" s="227" t="str">
        <f>NOVA!C153</f>
        <v>List at least two questions or ideas</v>
      </c>
      <c r="AJ40" s="227"/>
      <c r="AK40" s="227" t="str">
        <f>IF(NOVA!T153&lt;&gt;"", NOVA!T153,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IF(Electives!T117&lt;&gt;"","E","")</f>
        <v/>
      </c>
      <c r="R41" s="224"/>
      <c r="S41" s="160">
        <f>'Shooting Sports'!B8</f>
        <v>3</v>
      </c>
      <c r="T41" s="160" t="str">
        <f>'Shooting Sports'!C8</f>
        <v>Demonstrate good shooting techniques</v>
      </c>
      <c r="U41" s="160"/>
      <c r="V41" s="160" t="str">
        <f>IF('Shooting Sports'!T8&lt;&gt;"", 'Shooting Sports'!T8, "")</f>
        <v/>
      </c>
      <c r="W41" s="224"/>
      <c r="X41" s="227" t="str">
        <f>NOVA!B30</f>
        <v>3b2</v>
      </c>
      <c r="Y41" s="227" t="str">
        <f>NOVA!C30</f>
        <v>Types of rock these minerals found in</v>
      </c>
      <c r="Z41" s="227"/>
      <c r="AA41" s="227" t="str">
        <f>IF(NOVA!T30&lt;&gt;"", NOVA!T30, "")</f>
        <v/>
      </c>
      <c r="AB41" s="224"/>
      <c r="AC41" s="227" t="str">
        <f>NOVA!B89</f>
        <v>1c</v>
      </c>
      <c r="AD41" s="227" t="str">
        <f>NOVA!C89</f>
        <v>Discuss two with your counselor</v>
      </c>
      <c r="AE41" s="227"/>
      <c r="AF41" s="227" t="str">
        <f>IF(NOVA!T89&lt;&gt;"", NOVA!T89, "")</f>
        <v/>
      </c>
      <c r="AG41" s="224"/>
      <c r="AH41" s="227" t="str">
        <f>NOVA!B154</f>
        <v>1c</v>
      </c>
      <c r="AI41" s="227" t="str">
        <f>NOVA!C154</f>
        <v>Discuss two with your counselor</v>
      </c>
      <c r="AJ41" s="227"/>
      <c r="AK41" s="227" t="str">
        <f>IF(NOVA!T154&lt;&gt;"", NOVA!T154, "")</f>
        <v/>
      </c>
    </row>
    <row r="42" spans="1:37" ht="12.75" customHeight="1">
      <c r="D42" s="373" t="str">
        <f>Achievements!E48</f>
        <v>(do all)</v>
      </c>
      <c r="E42" s="35">
        <f>Achievements!$B49</f>
        <v>1</v>
      </c>
      <c r="F42" s="179" t="str">
        <f>Achievements!$C49</f>
        <v>Play catch</v>
      </c>
      <c r="G42" s="31" t="str">
        <f>IF(Achievements!T49&lt;&gt;"","A","")</f>
        <v/>
      </c>
      <c r="I42" s="366" t="str">
        <f>Electives!E50</f>
        <v>(do 1, 2, one of 3, one of 4)</v>
      </c>
      <c r="J42" s="178">
        <f>Electives!B51</f>
        <v>1</v>
      </c>
      <c r="K42" s="36" t="str">
        <f>Electives!C51</f>
        <v>Collect 10 items</v>
      </c>
      <c r="L42" s="31" t="str">
        <f>IF(Electives!T51&lt;&gt;"","E","")</f>
        <v/>
      </c>
      <c r="O42" s="174" t="str">
        <f>Electives!B119</f>
        <v>Paws of Skill</v>
      </c>
      <c r="P42" s="29"/>
      <c r="R42" s="104"/>
      <c r="S42" s="160">
        <f>'Shooting Sports'!B9</f>
        <v>4</v>
      </c>
      <c r="T42" s="160" t="str">
        <f>'Shooting Sports'!C9</f>
        <v>Show how to put away and store gun</v>
      </c>
      <c r="U42" s="160"/>
      <c r="V42" s="160" t="str">
        <f>IF('Shooting Sports'!T9&lt;&gt;"", 'Shooting Sports'!T9, "")</f>
        <v/>
      </c>
      <c r="W42" s="104"/>
      <c r="X42" s="227" t="str">
        <f>NOVA!B31</f>
        <v>3b3</v>
      </c>
      <c r="Y42" s="227" t="str">
        <f>NOVA!C31</f>
        <v>Explain difference of rock types</v>
      </c>
      <c r="Z42" s="227"/>
      <c r="AA42" s="227" t="str">
        <f>IF(NOVA!T31&lt;&gt;"", NOVA!T31, "")</f>
        <v/>
      </c>
      <c r="AB42" s="104"/>
      <c r="AC42" s="227">
        <f>NOVA!B90</f>
        <v>2</v>
      </c>
      <c r="AD42" s="227" t="str">
        <f>NOVA!C90</f>
        <v>Complete an elective listed in comment</v>
      </c>
      <c r="AE42" s="227"/>
      <c r="AF42" s="227" t="str">
        <f>IF(NOVA!T90&lt;&gt;"", NOVA!T90, "")</f>
        <v/>
      </c>
      <c r="AG42" s="104"/>
      <c r="AH42" s="227">
        <f>NOVA!B155</f>
        <v>2</v>
      </c>
      <c r="AI42" s="227" t="str">
        <f>NOVA!C155</f>
        <v>Complete the Code of the Wolf adventure</v>
      </c>
      <c r="AJ42" s="227"/>
      <c r="AK42" s="227" t="str">
        <f>IF(NOVA!T155&lt;&gt;"", NOVA!T155, "")</f>
        <v/>
      </c>
    </row>
    <row r="43" spans="1:37" ht="12.75" customHeight="1">
      <c r="D43" s="374"/>
      <c r="E43" s="35">
        <f>Achievements!$B50</f>
        <v>2</v>
      </c>
      <c r="F43" s="179" t="str">
        <f>Achievements!$C50</f>
        <v>Practice your balance</v>
      </c>
      <c r="G43" s="31" t="str">
        <f>IF(Achievements!T50&lt;&gt;"","A","")</f>
        <v/>
      </c>
      <c r="I43" s="371"/>
      <c r="J43" s="178">
        <f>Electives!B52</f>
        <v>2</v>
      </c>
      <c r="K43" s="36" t="str">
        <f>Electives!C52</f>
        <v>Share your collection</v>
      </c>
      <c r="L43" s="31" t="str">
        <f>IF(Electives!T52&lt;&gt;"","E","")</f>
        <v/>
      </c>
      <c r="N43" s="366" t="str">
        <f>Electives!E119</f>
        <v>(do 1-4)</v>
      </c>
      <c r="O43" s="178">
        <f>Electives!B120</f>
        <v>1</v>
      </c>
      <c r="P43" s="36" t="str">
        <f>Electives!C120</f>
        <v>Learn about being physically fit</v>
      </c>
      <c r="Q43" s="31" t="str">
        <f>IF(Electives!T120&lt;&gt;"","E","")</f>
        <v/>
      </c>
      <c r="R43" s="228"/>
      <c r="S43" s="3"/>
      <c r="T43" s="239" t="str">
        <f>'Shooting Sports'!C11</f>
        <v>BB Gun: Level 2</v>
      </c>
      <c r="U43" s="3"/>
      <c r="V43" s="3"/>
      <c r="W43" s="228"/>
      <c r="X43" s="227" t="str">
        <f>NOVA!B32</f>
        <v>3b4</v>
      </c>
      <c r="Y43" s="227" t="str">
        <f>NOVA!C32</f>
        <v>Share collection and what you learned</v>
      </c>
      <c r="Z43" s="227"/>
      <c r="AA43" s="227" t="str">
        <f>IF(NOVA!T32&lt;&gt;"", NOVA!T32, "")</f>
        <v/>
      </c>
      <c r="AB43" s="228"/>
      <c r="AC43" s="227">
        <f>NOVA!B91</f>
        <v>3</v>
      </c>
      <c r="AD43" s="227" t="str">
        <f>NOVA!C91</f>
        <v>Do TWO from A-F</v>
      </c>
      <c r="AE43" s="227"/>
      <c r="AF43" s="227" t="str">
        <f>IF(NOVA!T91&lt;&gt;"", NOVA!T91, "")</f>
        <v/>
      </c>
      <c r="AG43" s="228"/>
      <c r="AH43" s="227">
        <f>NOVA!B156</f>
        <v>3</v>
      </c>
      <c r="AI43" s="227" t="str">
        <f>NOVA!C156</f>
        <v>Do TWO of A, B or C</v>
      </c>
      <c r="AJ43" s="227"/>
      <c r="AK43" s="227" t="str">
        <f>IF(NOVA!T156&lt;&gt;"", NOVA!T156, "")</f>
        <v/>
      </c>
    </row>
    <row r="44" spans="1:37" ht="13.2" customHeight="1">
      <c r="D44" s="374"/>
      <c r="E44" s="35">
        <f>Achievements!$B51</f>
        <v>3</v>
      </c>
      <c r="F44" s="179" t="str">
        <f>Achievements!$C51</f>
        <v>Practice your flexibility</v>
      </c>
      <c r="G44" s="31" t="str">
        <f>IF(Achievements!T51&lt;&gt;"","A","")</f>
        <v/>
      </c>
      <c r="I44" s="371"/>
      <c r="J44" s="178" t="str">
        <f>Electives!B53</f>
        <v>3a</v>
      </c>
      <c r="K44" s="36" t="str">
        <f>Electives!C53</f>
        <v>Visit a museum displaying collections</v>
      </c>
      <c r="L44" s="31" t="str">
        <f>IF(Electives!T53&lt;&gt;"","E","")</f>
        <v/>
      </c>
      <c r="N44" s="367"/>
      <c r="O44" s="178">
        <f>Electives!B121</f>
        <v>2</v>
      </c>
      <c r="P44" s="36" t="str">
        <f>Electives!C121</f>
        <v>Talk about properly warming up</v>
      </c>
      <c r="Q44" s="31" t="str">
        <f>IF(Electives!T121&lt;&gt;"","E","")</f>
        <v/>
      </c>
      <c r="R44" s="228"/>
      <c r="S44" s="160">
        <f>'Shooting Sports'!B12</f>
        <v>1</v>
      </c>
      <c r="T44" s="160" t="str">
        <f>'Shooting Sports'!C12</f>
        <v>Earn the Level 1 Emblem for BB Gun</v>
      </c>
      <c r="U44" s="160"/>
      <c r="V44" s="160" t="str">
        <f>IF('Shooting Sports'!T12&lt;&gt;"", 'Shooting Sports'!T12, "")</f>
        <v/>
      </c>
      <c r="W44" s="228"/>
      <c r="X44" s="227" t="str">
        <f>NOVA!B33</f>
        <v>3c1</v>
      </c>
      <c r="Y44" s="227" t="str">
        <f>NOVA!C33</f>
        <v>Use 4 ways to monitor / predict weather</v>
      </c>
      <c r="Z44" s="227"/>
      <c r="AA44" s="227" t="str">
        <f>IF(NOVA!T33&lt;&gt;"", NOVA!T33, "")</f>
        <v/>
      </c>
      <c r="AB44" s="228"/>
      <c r="AC44" s="227" t="str">
        <f>NOVA!B92</f>
        <v>3a1</v>
      </c>
      <c r="AD44" s="227" t="str">
        <f>NOVA!C92</f>
        <v>Watch the stars</v>
      </c>
      <c r="AE44" s="227"/>
      <c r="AF44" s="227" t="str">
        <f>IF(NOVA!T92&lt;&gt;"", NOVA!T92, "")</f>
        <v/>
      </c>
      <c r="AG44" s="228"/>
      <c r="AH44" s="227" t="str">
        <f>NOVA!B157</f>
        <v>3a</v>
      </c>
      <c r="AI44" s="227" t="str">
        <f>NOVA!C157</f>
        <v>Choose 2 and calculate your weight there</v>
      </c>
      <c r="AJ44" s="227"/>
      <c r="AK44" s="227" t="str">
        <f>IF(NOVA!T157&lt;&gt;"", NOVA!T157, "")</f>
        <v/>
      </c>
    </row>
    <row r="45" spans="1:37">
      <c r="D45" s="374"/>
      <c r="E45" s="35">
        <f>Achievements!$B52</f>
        <v>4</v>
      </c>
      <c r="F45" s="179" t="str">
        <f>Achievements!$C52</f>
        <v>Play a sport with your den or family</v>
      </c>
      <c r="G45" s="31" t="str">
        <f>IF(Achievements!T52&lt;&gt;"","A","")</f>
        <v/>
      </c>
      <c r="I45" s="371"/>
      <c r="J45" s="178" t="str">
        <f>Electives!B54</f>
        <v>3b</v>
      </c>
      <c r="K45" s="36" t="str">
        <f>Electives!C54</f>
        <v>Watch a show about collecing</v>
      </c>
      <c r="L45" s="31" t="str">
        <f>IF(Electives!T54&lt;&gt;"","E","")</f>
        <v/>
      </c>
      <c r="N45" s="367"/>
      <c r="O45" s="178">
        <f>Electives!B122</f>
        <v>3</v>
      </c>
      <c r="P45" s="36" t="str">
        <f>Electives!C122</f>
        <v>Practice two physical fitness skills</v>
      </c>
      <c r="Q45" s="31" t="str">
        <f>IF(Electives!T122&lt;&gt;"","E","")</f>
        <v/>
      </c>
      <c r="R45" s="228"/>
      <c r="S45" s="160" t="str">
        <f>'Shooting Sports'!B13</f>
        <v>S1</v>
      </c>
      <c r="T45" s="160" t="str">
        <f>'Shooting Sports'!C13</f>
        <v>Demonstrate one shooting position</v>
      </c>
      <c r="U45" s="160"/>
      <c r="V45" s="160" t="str">
        <f>IF('Shooting Sports'!T13&lt;&gt;"", 'Shooting Sports'!T13, "")</f>
        <v/>
      </c>
      <c r="W45" s="228"/>
      <c r="X45" s="227" t="str">
        <f>NOVA!B34</f>
        <v>3c2</v>
      </c>
      <c r="Y45" s="227" t="str">
        <f>NOVA!C34</f>
        <v>Analyze predictions for a week</v>
      </c>
      <c r="Z45" s="227"/>
      <c r="AA45" s="227" t="str">
        <f>IF(NOVA!T34&lt;&gt;"", NOVA!T34, "")</f>
        <v/>
      </c>
      <c r="AB45" s="228"/>
      <c r="AC45" s="227" t="str">
        <f>NOVA!B93</f>
        <v>3a2</v>
      </c>
      <c r="AD45" s="227" t="str">
        <f>NOVA!C93</f>
        <v>Find and draw 5 constellations</v>
      </c>
      <c r="AE45" s="227"/>
      <c r="AF45" s="227" t="str">
        <f>IF(NOVA!T93&lt;&gt;"", NOVA!T93, "")</f>
        <v/>
      </c>
      <c r="AG45" s="228"/>
      <c r="AH45" s="227" t="str">
        <f>NOVA!B158</f>
        <v>3a1</v>
      </c>
      <c r="AI45" s="227" t="str">
        <f>NOVA!C158</f>
        <v>On the sun or moon</v>
      </c>
      <c r="AJ45" s="227"/>
      <c r="AK45" s="227" t="str">
        <f>IF(NOVA!T158&lt;&gt;"", NOVA!T158, "")</f>
        <v/>
      </c>
    </row>
    <row r="46" spans="1:37">
      <c r="D46" s="374"/>
      <c r="E46" s="35">
        <f>Achievements!$B53</f>
        <v>5</v>
      </c>
      <c r="F46" s="179" t="str">
        <f>Achievements!$C53</f>
        <v>Do two animal walks</v>
      </c>
      <c r="G46" s="31" t="str">
        <f>IF(Achievements!T53&lt;&gt;"","A","")</f>
        <v/>
      </c>
      <c r="I46" s="371"/>
      <c r="J46" s="178" t="str">
        <f>Electives!B55</f>
        <v>4a</v>
      </c>
      <c r="K46" s="36" t="str">
        <f>Electives!C55</f>
        <v>Collect 10 autographs</v>
      </c>
      <c r="L46" s="31" t="str">
        <f>IF(Electives!T55&lt;&gt;"","E","")</f>
        <v/>
      </c>
      <c r="N46" s="367"/>
      <c r="O46" s="178">
        <f>Electives!B123</f>
        <v>4</v>
      </c>
      <c r="P46" s="36" t="str">
        <f>Electives!C123</f>
        <v>Play a team sport for 30 min</v>
      </c>
      <c r="Q46" s="31" t="str">
        <f>IF(Electives!T123&lt;&gt;"","E","")</f>
        <v/>
      </c>
      <c r="R46" s="228"/>
      <c r="S46" s="160" t="str">
        <f>'Shooting Sports'!B14</f>
        <v>S2</v>
      </c>
      <c r="T46" s="160" t="str">
        <f>'Shooting Sports'!C14</f>
        <v>Fire 5 BBs in 3 volleys at the Cub target</v>
      </c>
      <c r="U46" s="160"/>
      <c r="V46" s="160" t="str">
        <f>IF('Shooting Sports'!T14&lt;&gt;"", 'Shooting Sports'!T14, "")</f>
        <v/>
      </c>
      <c r="W46" s="228"/>
      <c r="X46" s="227" t="str">
        <f>NOVA!B35</f>
        <v>3c3</v>
      </c>
      <c r="Y46" s="227" t="str">
        <f>NOVA!C35</f>
        <v>Discuss work with counselor</v>
      </c>
      <c r="Z46" s="227"/>
      <c r="AA46" s="227" t="str">
        <f>IF(NOVA!T35&lt;&gt;"", NOVA!T35, "")</f>
        <v/>
      </c>
      <c r="AB46" s="228"/>
      <c r="AC46" s="227" t="str">
        <f>NOVA!B94</f>
        <v>3a3</v>
      </c>
      <c r="AD46" s="227" t="str">
        <f>NOVA!C94</f>
        <v>Discuss with counselor</v>
      </c>
      <c r="AE46" s="227"/>
      <c r="AF46" s="227" t="str">
        <f>IF(NOVA!T94&lt;&gt;"", NOVA!T94, "")</f>
        <v/>
      </c>
      <c r="AG46" s="228"/>
      <c r="AH46" s="227" t="str">
        <f>NOVA!B159</f>
        <v>3a2</v>
      </c>
      <c r="AI46" s="227" t="str">
        <f>NOVA!C159</f>
        <v>On Jupiter or Pluto</v>
      </c>
      <c r="AJ46" s="227"/>
      <c r="AK46" s="227" t="str">
        <f>IF(NOVA!T159&lt;&gt;"", NOVA!T159, "")</f>
        <v/>
      </c>
    </row>
    <row r="47" spans="1:37" ht="13.2" customHeight="1">
      <c r="D47" s="375"/>
      <c r="E47" s="31">
        <f>Achievements!$B54</f>
        <v>6</v>
      </c>
      <c r="F47" s="179" t="str">
        <f>Achievements!$C54</f>
        <v>Demonstrate healthy eating</v>
      </c>
      <c r="G47" s="31" t="str">
        <f>IF(Achievements!T54&lt;&gt;"","A","")</f>
        <v/>
      </c>
      <c r="I47" s="372"/>
      <c r="J47" s="178" t="str">
        <f>Electives!B56</f>
        <v>4b</v>
      </c>
      <c r="K47" s="36" t="str">
        <f>Electives!C56</f>
        <v>Write a famous person for an autograph</v>
      </c>
      <c r="L47" s="31" t="str">
        <f>IF(Electives!T56&lt;&gt;"","E","")</f>
        <v/>
      </c>
      <c r="N47" s="367"/>
      <c r="O47" s="178">
        <f>Electives!B124</f>
        <v>5</v>
      </c>
      <c r="P47" s="36" t="str">
        <f>Electives!C124</f>
        <v>Talk about sportsmanship</v>
      </c>
      <c r="Q47" s="31" t="str">
        <f>IF(Electives!T124&lt;&gt;"","E","")</f>
        <v/>
      </c>
      <c r="R47" s="228"/>
      <c r="S47" s="160" t="str">
        <f>'Shooting Sports'!B15</f>
        <v>S3</v>
      </c>
      <c r="T47" s="160" t="str">
        <f>'Shooting Sports'!C15</f>
        <v>Demonstrate/Explain range commands</v>
      </c>
      <c r="U47" s="160"/>
      <c r="V47" s="160" t="str">
        <f>IF('Shooting Sports'!T15&lt;&gt;"", 'Shooting Sports'!T15, "")</f>
        <v/>
      </c>
      <c r="W47" s="228"/>
      <c r="X47" s="227" t="str">
        <f>NOVA!B36</f>
        <v>3d</v>
      </c>
      <c r="Y47" s="227" t="str">
        <f>NOVA!C36</f>
        <v>Choose 2 habitats and complete activity</v>
      </c>
      <c r="Z47" s="227"/>
      <c r="AA47" s="227" t="str">
        <f>IF(NOVA!T36&lt;&gt;"", NOVA!T36, "")</f>
        <v/>
      </c>
      <c r="AB47" s="228"/>
      <c r="AC47" s="227" t="str">
        <f>NOVA!B95</f>
        <v>3b1</v>
      </c>
      <c r="AD47" s="227" t="str">
        <f>NOVA!C95</f>
        <v>Explain revolution, orbit and rotation</v>
      </c>
      <c r="AE47" s="227"/>
      <c r="AF47" s="227" t="str">
        <f>IF(NOVA!T95&lt;&gt;"", NOVA!T95, "")</f>
        <v/>
      </c>
      <c r="AG47" s="228"/>
      <c r="AH47" s="227" t="str">
        <f>NOVA!B160</f>
        <v>3a3</v>
      </c>
      <c r="AI47" s="227" t="str">
        <f>NOVA!C160</f>
        <v>On a planet of your choice</v>
      </c>
      <c r="AJ47" s="227"/>
      <c r="AK47" s="227" t="str">
        <f>IF(NOVA!T160&lt;&gt;"", NOVA!T160, "")</f>
        <v/>
      </c>
    </row>
    <row r="48" spans="1:37" ht="12.75" customHeight="1">
      <c r="I48" s="131"/>
      <c r="J48" s="174" t="str">
        <f>Electives!B58</f>
        <v>Cubs Who Care</v>
      </c>
      <c r="K48" s="29"/>
      <c r="N48" s="367"/>
      <c r="O48" s="178">
        <f>Electives!B125</f>
        <v>6</v>
      </c>
      <c r="P48" s="36" t="str">
        <f>Electives!C125</f>
        <v>Visit a sporting event</v>
      </c>
      <c r="Q48" s="31" t="str">
        <f>IF(Electives!T125&lt;&gt;"","E","")</f>
        <v/>
      </c>
      <c r="R48" s="228"/>
      <c r="S48" s="160" t="str">
        <f>'Shooting Sports'!B16</f>
        <v>S4</v>
      </c>
      <c r="T48" s="160" t="str">
        <f>'Shooting Sports'!C16</f>
        <v>5 facts about BB gun history</v>
      </c>
      <c r="U48" s="160"/>
      <c r="V48" s="160" t="str">
        <f>IF('Shooting Sports'!T16&lt;&gt;"", 'Shooting Sports'!T16, "")</f>
        <v/>
      </c>
      <c r="W48" s="228"/>
      <c r="X48" s="227" t="str">
        <f>NOVA!B37</f>
        <v>3d1</v>
      </c>
      <c r="Y48" s="227" t="str">
        <f>NOVA!C37</f>
        <v>Prairie</v>
      </c>
      <c r="Z48" s="227"/>
      <c r="AA48" s="227" t="str">
        <f>IF(NOVA!T37&lt;&gt;"", NOVA!T37, "")</f>
        <v/>
      </c>
      <c r="AB48" s="228"/>
      <c r="AC48" s="227" t="str">
        <f>NOVA!B96</f>
        <v>3b2</v>
      </c>
      <c r="AD48" s="227" t="str">
        <f>NOVA!C96</f>
        <v>Compare 3 planets to the Earth</v>
      </c>
      <c r="AE48" s="227"/>
      <c r="AF48" s="227" t="str">
        <f>IF(NOVA!T96&lt;&gt;"", NOVA!T96, "")</f>
        <v/>
      </c>
      <c r="AG48" s="228"/>
      <c r="AH48" s="227" t="str">
        <f>NOVA!B161</f>
        <v>3b</v>
      </c>
      <c r="AI48" s="227" t="str">
        <f>NOVA!C161</f>
        <v>Choose one and calculate its height</v>
      </c>
      <c r="AJ48" s="227"/>
      <c r="AK48" s="227" t="str">
        <f>IF(NOVA!T161&lt;&gt;"", NOVA!T161, "")</f>
        <v/>
      </c>
    </row>
    <row r="49" spans="5:37" ht="12.75" customHeight="1">
      <c r="E49" s="30"/>
      <c r="F49" s="45"/>
      <c r="G49" s="3"/>
      <c r="I49" s="378" t="str">
        <f>Electives!E58</f>
        <v>(do four)</v>
      </c>
      <c r="J49" s="219">
        <f>Electives!B59</f>
        <v>1</v>
      </c>
      <c r="K49" s="36" t="str">
        <f>Electives!C59</f>
        <v>Try using a wheelchair or crutches</v>
      </c>
      <c r="L49" s="31" t="str">
        <f>IF(Electives!T59&lt;&gt;"","E","")</f>
        <v/>
      </c>
      <c r="N49" s="368"/>
      <c r="O49" s="178">
        <f>Electives!B126</f>
        <v>7</v>
      </c>
      <c r="P49" s="36" t="str">
        <f>Electives!C126</f>
        <v>Make an obstacle course</v>
      </c>
      <c r="Q49" s="31" t="str">
        <f>IF(Electives!T126&lt;&gt;"","E","")</f>
        <v/>
      </c>
      <c r="R49" s="228"/>
      <c r="S49" s="3"/>
      <c r="T49" s="239" t="str">
        <f>'Shooting Sports'!C18</f>
        <v>Archery: Level 1</v>
      </c>
      <c r="U49" s="3"/>
      <c r="V49" s="3"/>
      <c r="W49" s="228"/>
      <c r="X49" s="227" t="str">
        <f>NOVA!B38</f>
        <v>3d2</v>
      </c>
      <c r="Y49" s="227" t="str">
        <f>NOVA!C38</f>
        <v>Temperate forest</v>
      </c>
      <c r="Z49" s="227"/>
      <c r="AA49" s="227" t="str">
        <f>IF(NOVA!T38&lt;&gt;"", NOVA!T38, "")</f>
        <v/>
      </c>
      <c r="AB49" s="228"/>
      <c r="AC49" s="227" t="str">
        <f>NOVA!B97</f>
        <v>3b3</v>
      </c>
      <c r="AD49" s="227" t="str">
        <f>NOVA!C97</f>
        <v>Discuss with counselor</v>
      </c>
      <c r="AE49" s="227"/>
      <c r="AF49" s="227" t="str">
        <f>IF(NOVA!T97&lt;&gt;"", NOVA!T97, "")</f>
        <v/>
      </c>
      <c r="AG49" s="228"/>
      <c r="AH49" s="227" t="str">
        <f>NOVA!B162</f>
        <v>3b1</v>
      </c>
      <c r="AI49" s="227" t="str">
        <f>NOVA!C162</f>
        <v>A tree</v>
      </c>
      <c r="AJ49" s="227"/>
      <c r="AK49" s="227" t="str">
        <f>IF(NOVA!T162&lt;&gt;"", NOVA!T162, "")</f>
        <v/>
      </c>
    </row>
    <row r="50" spans="5:37">
      <c r="E50" s="30"/>
      <c r="F50" s="3"/>
      <c r="G50" s="3"/>
      <c r="I50" s="378"/>
      <c r="J50" s="219">
        <f>Electives!B60</f>
        <v>2</v>
      </c>
      <c r="K50" s="36" t="str">
        <f>Electives!C60</f>
        <v>Learn about handicapped sports</v>
      </c>
      <c r="L50" s="31" t="str">
        <f>IF(Electives!T60&lt;&gt;"","E","")</f>
        <v/>
      </c>
      <c r="O50" s="174" t="str">
        <f>Electives!B128</f>
        <v>Spirit of the Water</v>
      </c>
      <c r="P50" s="29"/>
      <c r="R50" s="224"/>
      <c r="S50" s="160">
        <f>'Shooting Sports'!B19</f>
        <v>1</v>
      </c>
      <c r="T50" s="160" t="str">
        <f>'Shooting Sports'!C19</f>
        <v>Follow archery range rules and whistles</v>
      </c>
      <c r="U50" s="160"/>
      <c r="V50" s="160" t="str">
        <f>IF('Shooting Sports'!T19&lt;&gt;"", 'Shooting Sports'!T19, "")</f>
        <v/>
      </c>
      <c r="W50" s="224"/>
      <c r="X50" s="227" t="str">
        <f>NOVA!B39</f>
        <v>3d3</v>
      </c>
      <c r="Y50" s="227" t="str">
        <f>NOVA!C39</f>
        <v>Aquatic ecosystem</v>
      </c>
      <c r="Z50" s="227"/>
      <c r="AA50" s="227" t="str">
        <f>IF(NOVA!T39&lt;&gt;"", NOVA!T39, "")</f>
        <v/>
      </c>
      <c r="AB50" s="224"/>
      <c r="AC50" s="227" t="str">
        <f>NOVA!B98</f>
        <v>3c1</v>
      </c>
      <c r="AD50" s="227" t="str">
        <f>NOVA!C98</f>
        <v>Design a rover and tell what it collects</v>
      </c>
      <c r="AE50" s="227"/>
      <c r="AF50" s="227" t="str">
        <f>IF(NOVA!T98&lt;&gt;"", NOVA!T98, "")</f>
        <v/>
      </c>
      <c r="AG50" s="224"/>
      <c r="AH50" s="227" t="str">
        <f>NOVA!B163</f>
        <v>3b2</v>
      </c>
      <c r="AI50" s="227" t="str">
        <f>NOVA!C163</f>
        <v>Your house</v>
      </c>
      <c r="AJ50" s="227"/>
      <c r="AK50" s="227" t="str">
        <f>IF(NOVA!T163&lt;&gt;"", NOVA!T163, "")</f>
        <v/>
      </c>
    </row>
    <row r="51" spans="5:37" ht="13.2" customHeight="1">
      <c r="E51" s="30"/>
      <c r="F51" s="3"/>
      <c r="G51" s="3"/>
      <c r="I51" s="378"/>
      <c r="J51" s="219">
        <f>Electives!B61</f>
        <v>3</v>
      </c>
      <c r="K51" s="36" t="str">
        <f>Electives!C61</f>
        <v>Learn about "invisible" disabilities</v>
      </c>
      <c r="L51" s="31" t="str">
        <f>IF(Electives!T61&lt;&gt;"","E","")</f>
        <v/>
      </c>
      <c r="N51" s="378" t="str">
        <f>Electives!E128</f>
        <v>(do all)</v>
      </c>
      <c r="O51" s="178">
        <f>Electives!B129</f>
        <v>1</v>
      </c>
      <c r="P51" s="36" t="str">
        <f>Electives!C129</f>
        <v>Demonstrate how water can be polluted</v>
      </c>
      <c r="Q51" s="31" t="str">
        <f>IF(Electives!T129&lt;&gt;"","E","")</f>
        <v/>
      </c>
      <c r="R51" s="104"/>
      <c r="S51" s="160">
        <f>'Shooting Sports'!B20</f>
        <v>2</v>
      </c>
      <c r="T51" s="160" t="str">
        <f>'Shooting Sports'!C20</f>
        <v>Identify recurve and compound bow</v>
      </c>
      <c r="U51" s="160"/>
      <c r="V51" s="160" t="str">
        <f>IF('Shooting Sports'!T20&lt;&gt;"", 'Shooting Sports'!T20, "")</f>
        <v/>
      </c>
      <c r="W51" s="104"/>
      <c r="X51" s="227" t="str">
        <f>NOVA!B40</f>
        <v>3d4</v>
      </c>
      <c r="Y51" s="227" t="str">
        <f>NOVA!C40</f>
        <v>Temperate / Subtropical rain forest</v>
      </c>
      <c r="Z51" s="227"/>
      <c r="AA51" s="227" t="str">
        <f>IF(NOVA!T40&lt;&gt;"", NOVA!T40, "")</f>
        <v/>
      </c>
      <c r="AB51" s="104"/>
      <c r="AC51" s="227" t="str">
        <f>NOVA!B99</f>
        <v>3c2</v>
      </c>
      <c r="AD51" s="227" t="str">
        <f>NOVA!C99</f>
        <v>How would rover work</v>
      </c>
      <c r="AE51" s="227"/>
      <c r="AF51" s="227" t="str">
        <f>IF(NOVA!T99&lt;&gt;"", NOVA!T99, "")</f>
        <v/>
      </c>
      <c r="AG51" s="104"/>
      <c r="AH51" s="227" t="str">
        <f>NOVA!B164</f>
        <v>3b3</v>
      </c>
      <c r="AI51" s="227" t="str">
        <f>NOVA!C164</f>
        <v>A building of your choice</v>
      </c>
      <c r="AJ51" s="227"/>
      <c r="AK51" s="227" t="str">
        <f>IF(NOVA!T164&lt;&gt;"", NOVA!T164, "")</f>
        <v/>
      </c>
    </row>
    <row r="52" spans="5:37">
      <c r="E52" s="30"/>
      <c r="F52" s="3"/>
      <c r="G52" s="3"/>
      <c r="I52" s="378"/>
      <c r="J52" s="219">
        <f>Electives!B62</f>
        <v>4</v>
      </c>
      <c r="K52" s="36" t="str">
        <f>Electives!C62</f>
        <v>Do 3 of the following wearing gloves</v>
      </c>
      <c r="L52" s="31" t="str">
        <f>IF(Electives!T62&lt;&gt;"","E","")</f>
        <v/>
      </c>
      <c r="N52" s="378"/>
      <c r="O52" s="178">
        <f>Electives!B130</f>
        <v>2</v>
      </c>
      <c r="P52" s="36" t="str">
        <f>Electives!C130</f>
        <v>Help conserve water</v>
      </c>
      <c r="Q52" s="31" t="str">
        <f>IF(Electives!T130&lt;&gt;"","E","")</f>
        <v/>
      </c>
      <c r="R52" s="232"/>
      <c r="S52" s="160">
        <f>'Shooting Sports'!B21</f>
        <v>3</v>
      </c>
      <c r="T52" s="160" t="str">
        <f>'Shooting Sports'!C21</f>
        <v>Demonstrate arm/finger guards &amp; quiver</v>
      </c>
      <c r="U52" s="160"/>
      <c r="V52" s="160" t="str">
        <f>IF('Shooting Sports'!T21&lt;&gt;"", 'Shooting Sports'!T21, "")</f>
        <v/>
      </c>
      <c r="W52" s="232"/>
      <c r="X52" s="227" t="str">
        <f>NOVA!B41</f>
        <v>3d5</v>
      </c>
      <c r="Y52" s="227" t="str">
        <f>NOVA!C41</f>
        <v>Desert</v>
      </c>
      <c r="Z52" s="227"/>
      <c r="AA52" s="227" t="str">
        <f>IF(NOVA!T41&lt;&gt;"", NOVA!T41, "")</f>
        <v/>
      </c>
      <c r="AB52" s="232"/>
      <c r="AC52" s="227" t="str">
        <f>NOVA!B100</f>
        <v>3c3</v>
      </c>
      <c r="AD52" s="227" t="str">
        <f>NOVA!C100</f>
        <v>How would rover transmit data</v>
      </c>
      <c r="AE52" s="227"/>
      <c r="AF52" s="227" t="str">
        <f>IF(NOVA!T100&lt;&gt;"", NOVA!T100, "")</f>
        <v/>
      </c>
      <c r="AG52" s="232"/>
      <c r="AH52" s="227" t="str">
        <f>NOVA!B165</f>
        <v>3c</v>
      </c>
      <c r="AI52" s="227" t="str">
        <f>NOVA!C165</f>
        <v>Calculate the volume of air in your room</v>
      </c>
      <c r="AJ52" s="227"/>
      <c r="AK52" s="227" t="str">
        <f>IF(NOVA!T165&lt;&gt;"", NOVA!T165, "")</f>
        <v/>
      </c>
    </row>
    <row r="53" spans="5:37" ht="13.2" customHeight="1">
      <c r="E53" s="30"/>
      <c r="F53" s="3"/>
      <c r="G53" s="3"/>
      <c r="I53" s="378"/>
      <c r="J53" s="219" t="str">
        <f>Electives!B63</f>
        <v>4a</v>
      </c>
      <c r="K53" s="36" t="str">
        <f>Electives!C63</f>
        <v>Tie your shoes</v>
      </c>
      <c r="L53" s="31" t="str">
        <f>IF(Electives!T63&lt;&gt;"","E","")</f>
        <v/>
      </c>
      <c r="N53" s="378"/>
      <c r="O53" s="178">
        <f>Electives!B131</f>
        <v>3</v>
      </c>
      <c r="P53" s="36" t="str">
        <f>Electives!C131</f>
        <v>Explain why swimming is good exercise</v>
      </c>
      <c r="Q53" s="31" t="str">
        <f>IF(Electives!T131&lt;&gt;"","E","")</f>
        <v/>
      </c>
      <c r="R53" s="233"/>
      <c r="S53" s="160">
        <f>'Shooting Sports'!B22</f>
        <v>4</v>
      </c>
      <c r="T53" s="160" t="str">
        <f>'Shooting Sports'!C22</f>
        <v>Properly shoot a bow</v>
      </c>
      <c r="U53" s="160"/>
      <c r="V53" s="160" t="str">
        <f>IF('Shooting Sports'!T22&lt;&gt;"", 'Shooting Sports'!T22, "")</f>
        <v/>
      </c>
      <c r="W53" s="233"/>
      <c r="X53" s="227" t="str">
        <f>NOVA!B42</f>
        <v>3d6</v>
      </c>
      <c r="Y53" s="227" t="str">
        <f>NOVA!C42</f>
        <v>Polar ice</v>
      </c>
      <c r="Z53" s="227"/>
      <c r="AA53" s="227" t="str">
        <f>IF(NOVA!T42&lt;&gt;"", NOVA!T42, "")</f>
        <v/>
      </c>
      <c r="AB53" s="233"/>
      <c r="AC53" s="227" t="str">
        <f>NOVA!B101</f>
        <v>3c4</v>
      </c>
      <c r="AD53" s="227" t="str">
        <f>NOVA!C101</f>
        <v>Why rovers are needed</v>
      </c>
      <c r="AE53" s="227"/>
      <c r="AF53" s="227" t="str">
        <f>IF(NOVA!T101&lt;&gt;"", NOVA!T101, "")</f>
        <v/>
      </c>
      <c r="AG53" s="233"/>
      <c r="AH53" s="227" t="str">
        <f>NOVA!B166</f>
        <v>4a1</v>
      </c>
      <c r="AI53" s="227" t="str">
        <f>NOVA!C166</f>
        <v>Look up and discuss cryptography</v>
      </c>
      <c r="AJ53" s="227"/>
      <c r="AK53" s="227" t="str">
        <f>IF(NOVA!T166&lt;&gt;"", NOVA!T166, "")</f>
        <v/>
      </c>
    </row>
    <row r="54" spans="5:37">
      <c r="I54" s="378"/>
      <c r="J54" s="219" t="str">
        <f>Electives!B64</f>
        <v>4b</v>
      </c>
      <c r="K54" s="36" t="str">
        <f>Electives!C64</f>
        <v>Use a fork to pick up food</v>
      </c>
      <c r="L54" s="31" t="str">
        <f>IF(Electives!T64&lt;&gt;"","E","")</f>
        <v/>
      </c>
      <c r="N54" s="378"/>
      <c r="O54" s="178">
        <f>Electives!B132</f>
        <v>4</v>
      </c>
      <c r="P54" s="36" t="str">
        <f>Electives!C132</f>
        <v>Explain the water safety rules</v>
      </c>
      <c r="Q54" s="31" t="str">
        <f>IF(Electives!T132&lt;&gt;"","E","")</f>
        <v/>
      </c>
      <c r="R54" s="233"/>
      <c r="S54" s="160">
        <f>'Shooting Sports'!B23</f>
        <v>5</v>
      </c>
      <c r="T54" s="160" t="str">
        <f>'Shooting Sports'!C23</f>
        <v>Safely retrieve arrows</v>
      </c>
      <c r="U54" s="160"/>
      <c r="V54" s="160" t="str">
        <f>IF('Shooting Sports'!T23&lt;&gt;"", 'Shooting Sports'!T23, "")</f>
        <v/>
      </c>
      <c r="W54" s="233"/>
      <c r="X54" s="227" t="str">
        <f>NOVA!B43</f>
        <v>3d7</v>
      </c>
      <c r="Y54" s="227" t="str">
        <f>NOVA!C43</f>
        <v>Tide pools</v>
      </c>
      <c r="Z54" s="227"/>
      <c r="AA54" s="227" t="str">
        <f>IF(NOVA!T43&lt;&gt;"", NOVA!T43, "")</f>
        <v/>
      </c>
      <c r="AB54" s="233"/>
      <c r="AC54" s="227" t="str">
        <f>NOVA!B102</f>
        <v>3d1</v>
      </c>
      <c r="AD54" s="227" t="str">
        <f>NOVA!C102</f>
        <v>Design a space colony</v>
      </c>
      <c r="AE54" s="227"/>
      <c r="AF54" s="227" t="str">
        <f>IF(NOVA!T102&lt;&gt;"", NOVA!T102, "")</f>
        <v/>
      </c>
      <c r="AG54" s="233"/>
      <c r="AH54" s="227" t="str">
        <f>NOVA!B167</f>
        <v>4a2</v>
      </c>
      <c r="AI54" s="227" t="str">
        <f>NOVA!C167</f>
        <v>Discuss 3 ways codes are made</v>
      </c>
      <c r="AJ54" s="227"/>
      <c r="AK54" s="227" t="str">
        <f>IF(NOVA!T167&lt;&gt;"", NOVA!T167, "")</f>
        <v/>
      </c>
    </row>
    <row r="55" spans="5:37">
      <c r="I55" s="378"/>
      <c r="J55" s="219" t="str">
        <f>Electives!B65</f>
        <v>4c</v>
      </c>
      <c r="K55" s="36" t="str">
        <f>Electives!C65</f>
        <v>Play a card game</v>
      </c>
      <c r="L55" s="31" t="str">
        <f>IF(Electives!T65&lt;&gt;"","E","")</f>
        <v/>
      </c>
      <c r="N55" s="378"/>
      <c r="O55" s="178">
        <f>Electives!B133</f>
        <v>5</v>
      </c>
      <c r="P55" s="36" t="str">
        <f>Electives!C133</f>
        <v>Jump into a pool and swim 25 feet</v>
      </c>
      <c r="Q55" s="31" t="str">
        <f>IF(Electives!T133&lt;&gt;"","E","")</f>
        <v/>
      </c>
      <c r="R55" s="233"/>
      <c r="S55" s="3"/>
      <c r="T55" s="239" t="str">
        <f>'Shooting Sports'!C25</f>
        <v>Archery: Level 2</v>
      </c>
      <c r="U55" s="3"/>
      <c r="V55" s="3"/>
      <c r="W55" s="233"/>
      <c r="X55" s="227">
        <f>NOVA!B44</f>
        <v>4</v>
      </c>
      <c r="Y55" s="227" t="str">
        <f>NOVA!C44</f>
        <v>Do A or B</v>
      </c>
      <c r="Z55" s="227"/>
      <c r="AA55" s="227" t="str">
        <f>IF(NOVA!T44&lt;&gt;"", NOVA!T44, "")</f>
        <v/>
      </c>
      <c r="AB55" s="233"/>
      <c r="AC55" s="238" t="str">
        <f>NOVA!B103</f>
        <v>3d2</v>
      </c>
      <c r="AD55" s="227" t="str">
        <f>NOVA!C103</f>
        <v>Discuss survival needs</v>
      </c>
      <c r="AE55" s="227"/>
      <c r="AF55" s="227" t="str">
        <f>IF(NOVA!T103&lt;&gt;"", NOVA!T103, "")</f>
        <v/>
      </c>
      <c r="AG55" s="233"/>
      <c r="AH55" s="227" t="str">
        <f>NOVA!B168</f>
        <v>4a3</v>
      </c>
      <c r="AI55" s="227" t="str">
        <f>NOVA!C168</f>
        <v>Discuss how codes relate to math</v>
      </c>
      <c r="AJ55" s="227"/>
      <c r="AK55" s="227" t="str">
        <f>IF(NOVA!T168&lt;&gt;"", NOVA!T168, "")</f>
        <v/>
      </c>
    </row>
    <row r="56" spans="5:37" ht="13.2" customHeight="1">
      <c r="I56" s="378"/>
      <c r="J56" s="219" t="str">
        <f>Electives!B66</f>
        <v>4d</v>
      </c>
      <c r="K56" s="36" t="str">
        <f>Electives!C66</f>
        <v>Play a video game</v>
      </c>
      <c r="L56" s="31" t="str">
        <f>IF(Electives!T66&lt;&gt;"","E","")</f>
        <v/>
      </c>
      <c r="O56"/>
      <c r="R56" s="233"/>
      <c r="S56" s="160">
        <f>'Shooting Sports'!B26</f>
        <v>1</v>
      </c>
      <c r="T56" s="160" t="str">
        <f>'Shooting Sports'!C26</f>
        <v>Earn the Level 1 Emblem for Archery</v>
      </c>
      <c r="U56" s="160"/>
      <c r="V56" s="160" t="str">
        <f>IF('Shooting Sports'!T26&lt;&gt;"", 'Shooting Sports'!T26, "")</f>
        <v/>
      </c>
      <c r="W56" s="233"/>
      <c r="X56" s="227" t="str">
        <f>NOVA!B45</f>
        <v>4a</v>
      </c>
      <c r="Y56" s="227" t="str">
        <f>NOVA!C45</f>
        <v>Visit a place where earth science is done</v>
      </c>
      <c r="Z56" s="227"/>
      <c r="AA56" s="227" t="str">
        <f>IF(NOVA!T45&lt;&gt;"", NOVA!T45, "")</f>
        <v/>
      </c>
      <c r="AB56" s="233"/>
      <c r="AC56" s="227" t="str">
        <f>NOVA!B104</f>
        <v>3e</v>
      </c>
      <c r="AD56" s="227" t="str">
        <f>NOVA!C104</f>
        <v>Map an asteroid</v>
      </c>
      <c r="AE56" s="227"/>
      <c r="AF56" s="227" t="str">
        <f>IF(NOVA!T104&lt;&gt;"", NOVA!T104, "")</f>
        <v/>
      </c>
      <c r="AG56" s="233"/>
      <c r="AH56" s="227" t="str">
        <f>NOVA!B169</f>
        <v>4b1</v>
      </c>
      <c r="AI56" s="227" t="str">
        <f>NOVA!C169</f>
        <v>Design a code and write a message</v>
      </c>
      <c r="AJ56" s="227"/>
      <c r="AK56" s="227" t="str">
        <f>IF(NOVA!T169&lt;&gt;"", NOVA!T169, "")</f>
        <v/>
      </c>
    </row>
    <row r="57" spans="5:37" ht="12.75" customHeight="1">
      <c r="I57" s="378"/>
      <c r="J57" s="219" t="str">
        <f>Electives!B67</f>
        <v>4e</v>
      </c>
      <c r="K57" s="36" t="str">
        <f>Electives!C67</f>
        <v>Play a board game</v>
      </c>
      <c r="L57" s="31" t="str">
        <f>IF(Electives!T67&lt;&gt;"","E","")</f>
        <v/>
      </c>
      <c r="N57" s="131"/>
      <c r="R57" s="233"/>
      <c r="S57" s="160" t="str">
        <f>'Shooting Sports'!B27</f>
        <v>S1</v>
      </c>
      <c r="T57" s="160" t="str">
        <f>'Shooting Sports'!C27</f>
        <v>Identify 3 arrow and 4 bow parts</v>
      </c>
      <c r="U57" s="160"/>
      <c r="V57" s="160" t="str">
        <f>IF('Shooting Sports'!T27&lt;&gt;"", 'Shooting Sports'!T27, "")</f>
        <v/>
      </c>
      <c r="W57" s="233"/>
      <c r="X57" s="227" t="str">
        <f>NOVA!B46</f>
        <v>4a1</v>
      </c>
      <c r="Y57" s="227" t="str">
        <f>NOVA!C46</f>
        <v>Talk with someone how science is used</v>
      </c>
      <c r="Z57" s="227"/>
      <c r="AA57" s="227" t="str">
        <f>IF(NOVA!T46&lt;&gt;"", NOVA!T46, "")</f>
        <v/>
      </c>
      <c r="AB57" s="233"/>
      <c r="AC57" s="227" t="str">
        <f>NOVA!B105</f>
        <v>3f1</v>
      </c>
      <c r="AD57" s="227" t="str">
        <f>NOVA!C105</f>
        <v>Model solar and lunar eclipse</v>
      </c>
      <c r="AE57" s="227"/>
      <c r="AF57" s="227" t="str">
        <f>IF(NOVA!T105&lt;&gt;"", NOVA!T105, "")</f>
        <v/>
      </c>
      <c r="AG57" s="233"/>
      <c r="AH57" s="227" t="str">
        <f>NOVA!B170</f>
        <v>4b2</v>
      </c>
      <c r="AI57" s="227" t="str">
        <f>NOVA!C170</f>
        <v>Share your code with your counselor</v>
      </c>
      <c r="AJ57" s="227"/>
      <c r="AK57" s="227" t="str">
        <f>IF(NOVA!T170&lt;&gt;"", NOVA!T170, "")</f>
        <v/>
      </c>
    </row>
    <row r="58" spans="5:37" ht="12.75" customHeight="1">
      <c r="E58"/>
      <c r="I58" s="378"/>
      <c r="J58" s="219" t="str">
        <f>Electives!B68</f>
        <v>4f</v>
      </c>
      <c r="K58" s="36" t="str">
        <f>Electives!C68</f>
        <v>Blow bubbles</v>
      </c>
      <c r="L58" s="31" t="str">
        <f>IF(Electives!T68&lt;&gt;"","E","")</f>
        <v/>
      </c>
      <c r="R58" s="233"/>
      <c r="S58" s="160" t="str">
        <f>'Shooting Sports'!B28</f>
        <v>S2</v>
      </c>
      <c r="T58" s="160" t="str">
        <f>'Shooting Sports'!C28</f>
        <v>Loose 5 arrows in 2 volleys</v>
      </c>
      <c r="U58" s="160"/>
      <c r="V58" s="160" t="str">
        <f>IF('Shooting Sports'!T28&lt;&gt;"", 'Shooting Sports'!T28, "")</f>
        <v/>
      </c>
      <c r="W58" s="233"/>
      <c r="X58" s="227" t="str">
        <f>NOVA!B47</f>
        <v>4a2</v>
      </c>
      <c r="Y58" s="227" t="str">
        <f>NOVA!C47</f>
        <v>Discuss with counselor your visit</v>
      </c>
      <c r="Z58" s="227"/>
      <c r="AA58" s="227" t="str">
        <f>IF(NOVA!T47&lt;&gt;"", NOVA!T47, "")</f>
        <v/>
      </c>
      <c r="AB58" s="233"/>
      <c r="AC58" s="227" t="str">
        <f>NOVA!B106</f>
        <v>3f2</v>
      </c>
      <c r="AD58" s="227" t="str">
        <f>NOVA!C106</f>
        <v>Use your model to discuss</v>
      </c>
      <c r="AE58" s="227"/>
      <c r="AF58" s="227" t="str">
        <f>IF(NOVA!T106&lt;&gt;"", NOVA!T106, "")</f>
        <v/>
      </c>
      <c r="AG58" s="233"/>
      <c r="AH58" s="227">
        <f>NOVA!B171</f>
        <v>5</v>
      </c>
      <c r="AI58" s="227" t="str">
        <f>NOVA!C171</f>
        <v>Discuss how math affects your life</v>
      </c>
      <c r="AJ58" s="227"/>
      <c r="AK58" s="227" t="str">
        <f>IF(NOVA!T171&lt;&gt;"", NOVA!T171, "")</f>
        <v/>
      </c>
    </row>
    <row r="59" spans="5:37">
      <c r="I59" s="378"/>
      <c r="J59" s="219">
        <f>Electives!B69</f>
        <v>5</v>
      </c>
      <c r="K59" s="36" t="str">
        <f>Electives!C69</f>
        <v>Paint a picture with and without sight</v>
      </c>
      <c r="L59" s="31" t="str">
        <f>IF(Electives!T69&lt;&gt;"","E","")</f>
        <v/>
      </c>
      <c r="R59" s="234"/>
      <c r="S59" s="160" t="str">
        <f>'Shooting Sports'!B29</f>
        <v>S3</v>
      </c>
      <c r="T59" s="160" t="str">
        <f>'Shooting Sports'!C29</f>
        <v>Demonstrate/Explain range commands</v>
      </c>
      <c r="U59" s="160"/>
      <c r="V59" s="160" t="str">
        <f>IF('Shooting Sports'!T29&lt;&gt;"", 'Shooting Sports'!T29, "")</f>
        <v/>
      </c>
      <c r="W59" s="234"/>
      <c r="X59" s="227" t="str">
        <f>NOVA!B48</f>
        <v>4b</v>
      </c>
      <c r="Y59" s="227" t="str">
        <f>NOVA!C48</f>
        <v>Explore a career with earth science</v>
      </c>
      <c r="Z59" s="227"/>
      <c r="AA59" s="227" t="str">
        <f>IF(NOVA!T48&lt;&gt;"", NOVA!T48, "")</f>
        <v/>
      </c>
      <c r="AB59" s="234"/>
      <c r="AC59" s="227">
        <f>NOVA!B107</f>
        <v>4</v>
      </c>
      <c r="AD59" s="227" t="str">
        <f>NOVA!C107</f>
        <v>Do A or B</v>
      </c>
      <c r="AE59" s="227"/>
      <c r="AF59" s="227" t="str">
        <f>IF(NOVA!T107&lt;&gt;"", NOVA!T107, "")</f>
        <v/>
      </c>
      <c r="AG59" s="234"/>
    </row>
    <row r="60" spans="5:37">
      <c r="I60" s="378"/>
      <c r="J60" s="219">
        <f>Electives!B70</f>
        <v>6</v>
      </c>
      <c r="K60" s="36" t="str">
        <f>Electives!C70</f>
        <v>Sign a simple sentence</v>
      </c>
      <c r="L60" s="31" t="str">
        <f>IF(Electives!T70&lt;&gt;"","E","")</f>
        <v/>
      </c>
      <c r="R60" s="177"/>
      <c r="S60" s="160" t="str">
        <f>'Shooting Sports'!B30</f>
        <v>S4</v>
      </c>
      <c r="T60" s="160" t="str">
        <f>'Shooting Sports'!C30</f>
        <v>5 facts about archery in history/lit</v>
      </c>
      <c r="U60" s="160"/>
      <c r="V60" s="160" t="str">
        <f>IF('Shooting Sports'!T30&lt;&gt;"", 'Shooting Sports'!T30, "")</f>
        <v/>
      </c>
      <c r="W60" s="177"/>
      <c r="AB60" s="177"/>
      <c r="AC60" s="227" t="str">
        <f>NOVA!B108</f>
        <v>4a</v>
      </c>
      <c r="AD60" s="227" t="str">
        <f>NOVA!C108</f>
        <v>Visit a place with space science</v>
      </c>
      <c r="AE60" s="227"/>
      <c r="AF60" s="227" t="str">
        <f>IF(NOVA!T108&lt;&gt;"", NOVA!T108, "")</f>
        <v/>
      </c>
      <c r="AG60" s="177"/>
    </row>
    <row r="61" spans="5:37">
      <c r="I61" s="378"/>
      <c r="J61" s="219">
        <f>Electives!B71</f>
        <v>7</v>
      </c>
      <c r="K61" s="36" t="str">
        <f>Electives!C71</f>
        <v>Learn about a famous person with a disability</v>
      </c>
      <c r="L61" s="31" t="str">
        <f>IF(Electives!T71&lt;&gt;"","E","")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IF(NOVA!T109&lt;&gt;"", NOVA!T109, "")</f>
        <v/>
      </c>
      <c r="AG61" s="233"/>
    </row>
    <row r="62" spans="5:37" ht="13.2" customHeight="1">
      <c r="I62" s="378"/>
      <c r="J62" s="219">
        <f>Electives!B72</f>
        <v>8</v>
      </c>
      <c r="K62" s="36" t="str">
        <f>Electives!C72</f>
        <v>Attend an event for disabled people</v>
      </c>
      <c r="L62" s="31" t="str">
        <f>IF(Electives!T72&lt;&gt;"","E","")</f>
        <v/>
      </c>
      <c r="O62"/>
      <c r="R62" s="235"/>
      <c r="S62" s="160">
        <f>'Shooting Sports'!B33</f>
        <v>1</v>
      </c>
      <c r="T62" s="160" t="str">
        <f>'Shooting Sports'!C33</f>
        <v>Demonstrate good shooting techniques</v>
      </c>
      <c r="U62" s="160"/>
      <c r="V62" s="160" t="str">
        <f>IF('Shooting Sports'!T33&lt;&gt;"", 'Shooting Sports'!T33, "")</f>
        <v/>
      </c>
      <c r="W62" s="235"/>
      <c r="AB62" s="235"/>
      <c r="AC62" s="227" t="str">
        <f>NOVA!B110</f>
        <v>4a2</v>
      </c>
      <c r="AD62" s="227" t="str">
        <f>NOVA!C110</f>
        <v>Discuss with counselor</v>
      </c>
      <c r="AE62" s="227"/>
      <c r="AF62" s="227" t="str">
        <f>IF(NOVA!T110&lt;&gt;"", NOVA!T110, "")</f>
        <v/>
      </c>
      <c r="AG62" s="235"/>
    </row>
    <row r="63" spans="5:37" ht="12.75" customHeight="1">
      <c r="E63"/>
      <c r="I63" s="218"/>
      <c r="J63"/>
      <c r="L63" s="175"/>
      <c r="O63"/>
      <c r="R63" s="233"/>
      <c r="S63" s="160">
        <f>'Shooting Sports'!B34</f>
        <v>2</v>
      </c>
      <c r="T63" s="160" t="str">
        <f>'Shooting Sports'!C34</f>
        <v>Explain parts of slingshot</v>
      </c>
      <c r="U63" s="160"/>
      <c r="V63" s="160" t="str">
        <f>IF('Shooting Sports'!T34&lt;&gt;"", 'Shooting Sports'!T34, "")</f>
        <v/>
      </c>
      <c r="W63" s="233"/>
      <c r="AB63" s="233"/>
      <c r="AC63" s="227" t="str">
        <f>NOVA!B111</f>
        <v>4b</v>
      </c>
      <c r="AD63" s="227" t="str">
        <f>NOVA!C111</f>
        <v>Explore a career with space science</v>
      </c>
      <c r="AE63" s="227"/>
      <c r="AF63" s="227" t="str">
        <f>IF(NOVA!T111&lt;&gt;"", NOVA!T111, "")</f>
        <v/>
      </c>
      <c r="AG63" s="233"/>
    </row>
    <row r="64" spans="5:37" ht="12.75" customHeight="1">
      <c r="E64"/>
      <c r="J64"/>
      <c r="L64" s="175"/>
      <c r="O64"/>
      <c r="R64" s="233"/>
      <c r="S64" s="160">
        <f>'Shooting Sports'!B35</f>
        <v>3</v>
      </c>
      <c r="T64" s="160" t="str">
        <f>'Shooting Sports'!C35</f>
        <v>Explain types of ammo</v>
      </c>
      <c r="U64" s="160"/>
      <c r="V64" s="160" t="str">
        <f>IF('Shooting Sports'!T35&lt;&gt;"", 'Shooting Sports'!T35, "")</f>
        <v/>
      </c>
      <c r="W64" s="233"/>
      <c r="AB64" s="233"/>
      <c r="AC64" s="227">
        <f>NOVA!B112</f>
        <v>5</v>
      </c>
      <c r="AD64" s="227" t="str">
        <f>NOVA!C112</f>
        <v>Discuss your findings with counselor</v>
      </c>
      <c r="AE64" s="227"/>
      <c r="AF64" s="227" t="str">
        <f>IF(NOVA!T112&lt;&gt;"", NOVA!T112, "")</f>
        <v/>
      </c>
      <c r="AG64" s="233"/>
    </row>
    <row r="65" spans="5:33">
      <c r="E65"/>
      <c r="J65"/>
      <c r="O65"/>
      <c r="R65" s="233"/>
      <c r="S65" s="160">
        <f>'Shooting Sports'!B36</f>
        <v>4</v>
      </c>
      <c r="T65" s="160" t="str">
        <f>'Shooting Sports'!C36</f>
        <v>Explain types of targets</v>
      </c>
      <c r="U65" s="160"/>
      <c r="V65" s="160" t="str">
        <f>IF('Shooting Sports'!T36&lt;&gt;"", 'Shooting Sports'!T36,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Sports'!T39&lt;&gt;"", 'Shooting Sports'!T39, "")</f>
        <v/>
      </c>
      <c r="W67" s="233"/>
      <c r="AB67" s="233"/>
      <c r="AG67" s="233"/>
    </row>
    <row r="68" spans="5:33">
      <c r="O68"/>
      <c r="R68" s="233"/>
      <c r="S68" s="160" t="str">
        <f>'Shooting Sports'!B40</f>
        <v>S1</v>
      </c>
      <c r="T68" s="160" t="str">
        <f>'Shooting Sports'!C40</f>
        <v>Fire 5 shots in 2 volleys at a target</v>
      </c>
      <c r="U68" s="160"/>
      <c r="V68" s="160" t="str">
        <f>IF('Shooting Sports'!T40&lt;&gt;"", 'Shooting Sports'!T40, "")</f>
        <v/>
      </c>
      <c r="W68" s="233"/>
      <c r="AB68" s="233"/>
      <c r="AG68" s="233"/>
    </row>
    <row r="69" spans="5:33">
      <c r="O69"/>
      <c r="R69" s="233"/>
      <c r="S69" s="160" t="str">
        <f>'Shooting Sports'!B41</f>
        <v>S2</v>
      </c>
      <c r="T69" s="160" t="str">
        <f>'Shooting Sports'!C41</f>
        <v>Demonstrate/Explain range commands</v>
      </c>
      <c r="U69" s="160"/>
      <c r="V69" s="160" t="str">
        <f>IF('Shooting Sports'!T41&lt;&gt;"", 'Shooting Sports'!T41, "")</f>
        <v/>
      </c>
      <c r="W69" s="233"/>
      <c r="AB69" s="233"/>
      <c r="AG69" s="233"/>
    </row>
    <row r="70" spans="5:33" ht="13.2" customHeight="1">
      <c r="O70"/>
      <c r="S70" s="160" t="str">
        <f>'Shooting Sports'!B42</f>
        <v>S3</v>
      </c>
      <c r="T70" s="160" t="str">
        <f>'Shooting Sports'!C42</f>
        <v>Shoot with your off hand</v>
      </c>
      <c r="U70" s="160"/>
      <c r="V70" s="160" t="str">
        <f>IF('Shooting Sports'!T42&lt;&gt;"", 'Shooting Sports'!T42,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IUJUR+QSRNQNywzt0TIQ/cz992N7NbQld63a7RpMClLNWl23nzU0sE7+bZJGiVCGDwOu6OCUbiIrWuqiBLUxdQ==" saltValue="wrGJKCjF5RGt1dv9THi5Ew=="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 ref="D42:D47"/>
    <mergeCell ref="I42:I47"/>
    <mergeCell ref="N43:N49"/>
    <mergeCell ref="I49:I62"/>
    <mergeCell ref="N51:N55"/>
  </mergeCells>
  <pageMargins left="0.7" right="0.7" top="0.75" bottom="0.75" header="0.3" footer="0.3"/>
  <pageSetup scale="42" orientation="portrait" r:id="rId1"/>
  <colBreaks count="1" manualBreakCount="1">
    <brk id="1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17</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Bobcat!U13</f>
        <v/>
      </c>
      <c r="D4" s="373" t="str">
        <f>Achievements!E5</f>
        <v>(do 1-4 and one other)</v>
      </c>
      <c r="E4" s="31">
        <f>Achievements!$B6</f>
        <v>1</v>
      </c>
      <c r="F4" s="179" t="str">
        <f>Achievements!$C6</f>
        <v>Attend a pack or family campout</v>
      </c>
      <c r="G4" s="32" t="str">
        <f>IF(Achievements!U6&lt;&gt;"","A","")</f>
        <v/>
      </c>
      <c r="I4" s="366" t="str">
        <f>Electives!E6</f>
        <v>(do 1-4 and one of 5-7)</v>
      </c>
      <c r="J4" s="178">
        <f>Electives!B7</f>
        <v>1</v>
      </c>
      <c r="K4" s="36" t="str">
        <f>Electives!C7</f>
        <v>ID parts of a coin</v>
      </c>
      <c r="L4" s="31" t="str">
        <f>IF(Electives!U7&lt;&gt;"","E","")</f>
        <v/>
      </c>
      <c r="N4" s="378" t="str">
        <f>Electives!E74</f>
        <v>(do all, only one of 3)</v>
      </c>
      <c r="O4" s="178">
        <f>Electives!B75</f>
        <v>1</v>
      </c>
      <c r="P4" s="36" t="str">
        <f>Electives!C75</f>
        <v>Play a game of dinosaur knowledge</v>
      </c>
      <c r="Q4" s="31" t="str">
        <f>IF(Electives!U75&lt;&gt;"","E","")</f>
        <v/>
      </c>
      <c r="R4" s="221"/>
      <c r="S4" s="226">
        <f>'Cub Awards'!B6</f>
        <v>1</v>
      </c>
      <c r="T4" s="364" t="str">
        <f>'Cub Awards'!C6</f>
        <v>Create a checklist to keep home safe</v>
      </c>
      <c r="U4" s="364"/>
      <c r="V4" s="226" t="str">
        <f>IF('Cub Awards'!U6&lt;&gt;"", 'Cub Awards'!U6, "")</f>
        <v/>
      </c>
      <c r="W4" s="221"/>
      <c r="X4" s="227" t="str">
        <f>NOVA!B174</f>
        <v>1a</v>
      </c>
      <c r="Y4" s="227" t="str">
        <f>NOVA!C174</f>
        <v>Complete the Air of the Wolf adventure</v>
      </c>
      <c r="Z4" s="227"/>
      <c r="AA4" s="227" t="str">
        <f>IF(NOVA!U174&lt;&gt;"", NOVA!U174, "")</f>
        <v/>
      </c>
      <c r="AB4" s="221"/>
      <c r="AC4" s="227" t="str">
        <f>NOVA!B51</f>
        <v>1a</v>
      </c>
      <c r="AD4" s="227" t="str">
        <f>NOVA!C51</f>
        <v>Read or watch 1 hour of wildlife content</v>
      </c>
      <c r="AE4" s="227"/>
      <c r="AF4" s="227" t="str">
        <f>IF(NOVA!U51&lt;&gt;"", NOVA!U51, "")</f>
        <v/>
      </c>
      <c r="AG4" s="221"/>
      <c r="AH4" s="227" t="str">
        <f>NOVA!B115</f>
        <v>1a</v>
      </c>
      <c r="AI4" s="227" t="str">
        <f>NOVA!C115</f>
        <v>Read or watch 1 hour of tech content</v>
      </c>
      <c r="AJ4" s="227"/>
      <c r="AK4" s="227" t="str">
        <f>IF(NOVA!U115&lt;&gt;"", NOVA!U115,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IF(Achievements!U7&lt;&gt;"","A","")</f>
        <v/>
      </c>
      <c r="I5" s="367"/>
      <c r="J5" s="178">
        <f>Electives!B8</f>
        <v>2</v>
      </c>
      <c r="K5" s="36" t="str">
        <f>Electives!C8</f>
        <v>Find and tell about the mintmarks</v>
      </c>
      <c r="L5" s="31" t="str">
        <f>IF(Electives!U8&lt;&gt;"","E","")</f>
        <v/>
      </c>
      <c r="N5" s="378"/>
      <c r="O5" s="178">
        <f>Electives!B76</f>
        <v>2</v>
      </c>
      <c r="P5" s="36" t="str">
        <f>Electives!C76</f>
        <v>Create an imaginary dinosaur</v>
      </c>
      <c r="Q5" s="31" t="str">
        <f>IF(Electives!U76&lt;&gt;"","E","")</f>
        <v/>
      </c>
      <c r="R5" s="224"/>
      <c r="S5" s="226">
        <f>'Cub Awards'!B7</f>
        <v>2</v>
      </c>
      <c r="T5" s="364" t="str">
        <f>'Cub Awards'!C7</f>
        <v>Discuss emergency plan with family</v>
      </c>
      <c r="U5" s="364"/>
      <c r="V5" s="226" t="str">
        <f>IF('Cub Awards'!U7&lt;&gt;"", 'Cub Awards'!U7, "")</f>
        <v/>
      </c>
      <c r="W5" s="224"/>
      <c r="X5" s="227" t="str">
        <f>NOVA!B175</f>
        <v>1b</v>
      </c>
      <c r="Y5" s="227" t="str">
        <f>NOVA!C175</f>
        <v>Complete the Code of the Wolf adventure</v>
      </c>
      <c r="Z5" s="227"/>
      <c r="AA5" s="227" t="str">
        <f>IF(NOVA!U175&lt;&gt;"", NOVA!U175, "")</f>
        <v xml:space="preserve"> </v>
      </c>
      <c r="AB5" s="224"/>
      <c r="AC5" s="227" t="str">
        <f>NOVA!B52</f>
        <v>1b</v>
      </c>
      <c r="AD5" s="227" t="str">
        <f>NOVA!C52</f>
        <v>List at least two questions or ideas</v>
      </c>
      <c r="AE5" s="227"/>
      <c r="AF5" s="227" t="str">
        <f>IF(NOVA!U52&lt;&gt;"", NOVA!U52, "")</f>
        <v/>
      </c>
      <c r="AG5" s="224"/>
      <c r="AH5" s="227" t="str">
        <f>NOVA!B116</f>
        <v>1b</v>
      </c>
      <c r="AI5" s="227" t="str">
        <f>NOVA!C116</f>
        <v>List at least two questions or ideas</v>
      </c>
      <c r="AJ5" s="227"/>
      <c r="AK5" s="227" t="str">
        <f>IF(NOVA!U116&lt;&gt;"", NOVA!U116, "")</f>
        <v/>
      </c>
    </row>
    <row r="6" spans="1:37">
      <c r="A6" s="39" t="s">
        <v>271</v>
      </c>
      <c r="B6" s="48" t="str">
        <f>IF(COUNTIF(B11:B16,"C")&gt;0,COUNTIF(B11:B16,"C")," ")</f>
        <v xml:space="preserve"> </v>
      </c>
      <c r="D6" s="374"/>
      <c r="E6" s="31" t="str">
        <f>Achievements!$B8</f>
        <v>3a</v>
      </c>
      <c r="F6" s="179" t="str">
        <f>Achievements!$C8</f>
        <v>Recite Outdoor Code</v>
      </c>
      <c r="G6" s="32" t="str">
        <f>IF(Achievements!U8&lt;&gt;"","A","")</f>
        <v/>
      </c>
      <c r="I6" s="367"/>
      <c r="J6" s="178">
        <f>Electives!B9</f>
        <v>3</v>
      </c>
      <c r="K6" s="36" t="str">
        <f>Electives!C9</f>
        <v>Make a rubbing of a coin</v>
      </c>
      <c r="L6" s="31" t="str">
        <f>IF(Electives!U9&lt;&gt;"","E","")</f>
        <v/>
      </c>
      <c r="N6" s="378"/>
      <c r="O6" s="178" t="str">
        <f>Electives!B77</f>
        <v>3a</v>
      </c>
      <c r="P6" s="36" t="str">
        <f>Electives!C77</f>
        <v>Make a fossil cast</v>
      </c>
      <c r="Q6" s="31" t="str">
        <f>IF(Electives!U77&lt;&gt;"","E","")</f>
        <v/>
      </c>
      <c r="R6" s="228"/>
      <c r="S6" s="226">
        <f>'Cub Awards'!B8</f>
        <v>3</v>
      </c>
      <c r="T6" s="364" t="str">
        <f>'Cub Awards'!C8</f>
        <v>Create/plan/practice summoning help</v>
      </c>
      <c r="U6" s="364"/>
      <c r="V6" s="226" t="str">
        <f>IF('Cub Awards'!U8&lt;&gt;"", 'Cub Awards'!U8, "")</f>
        <v/>
      </c>
      <c r="W6" s="228"/>
      <c r="X6" s="227">
        <f>NOVA!B176</f>
        <v>2</v>
      </c>
      <c r="Y6" s="227" t="str">
        <f>NOVA!C176</f>
        <v>Complete Call of the Wild adventure</v>
      </c>
      <c r="Z6" s="227"/>
      <c r="AA6" s="227" t="str">
        <f>IF(NOVA!U176&lt;&gt;"", NOVA!U176, "")</f>
        <v/>
      </c>
      <c r="AB6" s="228"/>
      <c r="AC6" s="227" t="str">
        <f>NOVA!B53</f>
        <v>1c</v>
      </c>
      <c r="AD6" s="227" t="str">
        <f>NOVA!C53</f>
        <v>Discuss two with your counselor</v>
      </c>
      <c r="AE6" s="227"/>
      <c r="AF6" s="227" t="str">
        <f>IF(NOVA!U53&lt;&gt;"", NOVA!U53, "")</f>
        <v/>
      </c>
      <c r="AG6" s="228"/>
      <c r="AH6" s="227" t="str">
        <f>NOVA!B117</f>
        <v>1c</v>
      </c>
      <c r="AI6" s="227" t="str">
        <f>NOVA!C117</f>
        <v>Discuss two with your counselor</v>
      </c>
      <c r="AJ6" s="227"/>
      <c r="AK6" s="227" t="str">
        <f>IF(NOVA!U117&lt;&gt;"", NOVA!U117,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IF(Achievements!U9&lt;&gt;"","A","")</f>
        <v/>
      </c>
      <c r="I7" s="367"/>
      <c r="J7" s="178">
        <f>Electives!B10</f>
        <v>4</v>
      </c>
      <c r="K7" s="36" t="str">
        <f>Electives!C10</f>
        <v>Play a game with coin math</v>
      </c>
      <c r="L7" s="31" t="str">
        <f>IF(Electives!U10&lt;&gt;"","E","")</f>
        <v/>
      </c>
      <c r="N7" s="378"/>
      <c r="O7" s="178" t="str">
        <f>Electives!B78</f>
        <v>3b</v>
      </c>
      <c r="P7" s="36" t="str">
        <f>Electives!C78</f>
        <v>Make a dinosaur dig and dig in it</v>
      </c>
      <c r="Q7" s="31" t="str">
        <f>IF(Electives!U78&lt;&gt;"","E","")</f>
        <v/>
      </c>
      <c r="R7" s="228"/>
      <c r="S7" s="226">
        <f>'Cub Awards'!B9</f>
        <v>4</v>
      </c>
      <c r="T7" s="364" t="str">
        <f>'Cub Awards'!C9</f>
        <v>Learn basic first aid</v>
      </c>
      <c r="U7" s="364"/>
      <c r="V7" s="226" t="str">
        <f>IF('Cub Awards'!U9&lt;&gt;"", 'Cub Awards'!U9, "")</f>
        <v/>
      </c>
      <c r="W7" s="228"/>
      <c r="X7" s="227">
        <f>NOVA!B177</f>
        <v>3</v>
      </c>
      <c r="Y7" s="227" t="str">
        <f>NOVA!C177</f>
        <v>Discuss facts about Dr. Alvarez</v>
      </c>
      <c r="Z7" s="227"/>
      <c r="AA7" s="227" t="str">
        <f>IF(NOVA!U177&lt;&gt;"", NOVA!U177, "")</f>
        <v/>
      </c>
      <c r="AB7" s="228"/>
      <c r="AC7" s="227">
        <f>NOVA!B54</f>
        <v>2</v>
      </c>
      <c r="AD7" s="227" t="str">
        <f>NOVA!C54</f>
        <v>Complete an elective listed in comment</v>
      </c>
      <c r="AE7" s="227"/>
      <c r="AF7" s="227" t="str">
        <f>IF(NOVA!U54&lt;&gt;"", NOVA!U54, "")</f>
        <v/>
      </c>
      <c r="AG7" s="228"/>
      <c r="AH7" s="227">
        <f>NOVA!B118</f>
        <v>2</v>
      </c>
      <c r="AI7" s="227" t="str">
        <f>NOVA!C118</f>
        <v>Complete an elective listed in comment</v>
      </c>
      <c r="AJ7" s="227"/>
      <c r="AK7" s="227" t="str">
        <f>IF(NOVA!U118&lt;&gt;"", NOVA!U118, "")</f>
        <v/>
      </c>
    </row>
    <row r="8" spans="1:37">
      <c r="A8" s="47"/>
      <c r="B8" s="47"/>
      <c r="D8" s="374"/>
      <c r="E8" s="31" t="str">
        <f>Achievements!$B10</f>
        <v>3c</v>
      </c>
      <c r="F8" s="179" t="str">
        <f>Achievements!$C10</f>
        <v>List how you are careful with fire</v>
      </c>
      <c r="G8" s="32" t="str">
        <f>IF(Achievements!U10&lt;&gt;"","A","")</f>
        <v/>
      </c>
      <c r="I8" s="367"/>
      <c r="J8" s="178">
        <f>Electives!B11</f>
        <v>5</v>
      </c>
      <c r="K8" s="36" t="str">
        <f>Electives!C11</f>
        <v>Play a coin game</v>
      </c>
      <c r="L8" s="31" t="str">
        <f>IF(Electives!U11&lt;&gt;"","E","")</f>
        <v/>
      </c>
      <c r="N8" s="378"/>
      <c r="O8" s="178">
        <f>Electives!B79</f>
        <v>4</v>
      </c>
      <c r="P8" s="36" t="str">
        <f>Electives!C79</f>
        <v>Make an edible fossil</v>
      </c>
      <c r="Q8" s="31" t="str">
        <f>IF(Electives!U79&lt;&gt;"","E","")</f>
        <v/>
      </c>
      <c r="R8" s="228"/>
      <c r="S8" s="226">
        <f>'Cub Awards'!B10</f>
        <v>5</v>
      </c>
      <c r="T8" s="364" t="str">
        <f>'Cub Awards'!C10</f>
        <v>Join a safe kids program</v>
      </c>
      <c r="U8" s="364"/>
      <c r="V8" s="226" t="str">
        <f>IF('Cub Awards'!U10&lt;&gt;"", 'Cub Awards'!U10, "")</f>
        <v/>
      </c>
      <c r="W8" s="228"/>
      <c r="X8" s="227">
        <f>NOVA!B178</f>
        <v>4</v>
      </c>
      <c r="Y8" s="227" t="str">
        <f>NOVA!C178</f>
        <v>Research 3 famous STEM professionals</v>
      </c>
      <c r="Z8" s="227"/>
      <c r="AA8" s="227" t="str">
        <f>IF(NOVA!U178&lt;&gt;"", NOVA!U178, "")</f>
        <v/>
      </c>
      <c r="AB8" s="228"/>
      <c r="AC8" s="227" t="str">
        <f>NOVA!B55</f>
        <v>3a</v>
      </c>
      <c r="AD8" s="227" t="str">
        <f>NOVA!C55</f>
        <v>Explore what is wildlife</v>
      </c>
      <c r="AE8" s="227"/>
      <c r="AF8" s="227" t="str">
        <f>IF(NOVA!U55&lt;&gt;"", NOVA!U55, "")</f>
        <v/>
      </c>
      <c r="AG8" s="228"/>
      <c r="AH8" s="227" t="str">
        <f>NOVA!B119</f>
        <v>3a</v>
      </c>
      <c r="AI8" s="227" t="str">
        <f>NOVA!C119</f>
        <v>Look up definition of Technology</v>
      </c>
      <c r="AJ8" s="227"/>
      <c r="AK8" s="227" t="str">
        <f>IF(NOVA!U119&lt;&gt;"", NOVA!U119, "")</f>
        <v/>
      </c>
    </row>
    <row r="9" spans="1:37">
      <c r="A9" s="4"/>
      <c r="B9" s="4"/>
      <c r="D9" s="374"/>
      <c r="E9" s="31" t="str">
        <f>Achievements!$B11</f>
        <v>4a</v>
      </c>
      <c r="F9" s="179" t="str">
        <f>Achievements!$C11</f>
        <v>Show what to do during natural disaster</v>
      </c>
      <c r="G9" s="32" t="str">
        <f>IF(Achievements!U11&lt;&gt;"","A","")</f>
        <v/>
      </c>
      <c r="I9" s="367"/>
      <c r="J9" s="178">
        <f>Electives!B12</f>
        <v>6</v>
      </c>
      <c r="K9" s="36" t="str">
        <f>Electives!C12</f>
        <v>Create a balance scale</v>
      </c>
      <c r="L9" s="31" t="str">
        <f>IF(Electives!U12&lt;&gt;"","E","")</f>
        <v/>
      </c>
      <c r="O9" s="174" t="str">
        <f>Electives!B81</f>
        <v>Finding Your Way</v>
      </c>
      <c r="P9" s="29"/>
      <c r="R9" s="228"/>
      <c r="S9" s="226">
        <f>'Cub Awards'!B11</f>
        <v>6</v>
      </c>
      <c r="T9" s="364" t="str">
        <f>'Cub Awards'!C11</f>
        <v>Tell about what you learned</v>
      </c>
      <c r="U9" s="364"/>
      <c r="V9" s="226" t="str">
        <f>IF('Cub Awards'!U11&lt;&gt;"", 'Cub Awards'!U11, "")</f>
        <v/>
      </c>
      <c r="W9" s="228"/>
      <c r="X9" s="227">
        <f>NOVA!B179</f>
        <v>5</v>
      </c>
      <c r="Y9" s="227" t="str">
        <f>NOVA!C179</f>
        <v>Discuss importance of STEM education</v>
      </c>
      <c r="Z9" s="227"/>
      <c r="AA9" s="227" t="str">
        <f>IF(NOVA!U179&lt;&gt;"", NOVA!U179, "")</f>
        <v/>
      </c>
      <c r="AB9" s="228"/>
      <c r="AC9" s="227" t="str">
        <f>NOVA!B56</f>
        <v>3b</v>
      </c>
      <c r="AD9" s="227" t="str">
        <f>NOVA!C56</f>
        <v>Explain relationships within food chain</v>
      </c>
      <c r="AE9" s="227"/>
      <c r="AF9" s="227" t="str">
        <f>IF(NOVA!U56&lt;&gt;"", NOVA!U56, "")</f>
        <v/>
      </c>
      <c r="AG9" s="228"/>
      <c r="AH9" s="227" t="str">
        <f>NOVA!B120</f>
        <v>3b1</v>
      </c>
      <c r="AI9" s="227" t="str">
        <f>NOVA!C120</f>
        <v>How is tech used in communication</v>
      </c>
      <c r="AJ9" s="227"/>
      <c r="AK9" s="227" t="str">
        <f>IF(NOVA!U120&lt;&gt;"", NOVA!U120, "")</f>
        <v/>
      </c>
    </row>
    <row r="10" spans="1:37" ht="12.75" customHeight="1">
      <c r="A10" s="1" t="s">
        <v>24</v>
      </c>
      <c r="D10" s="374"/>
      <c r="E10" s="31" t="str">
        <f>Achievements!$B12</f>
        <v>4b</v>
      </c>
      <c r="F10" s="179" t="str">
        <f>Achievements!$C12</f>
        <v>Show what to do to prevent spreading germs</v>
      </c>
      <c r="G10" s="32" t="str">
        <f>IF(Achievements!U12&lt;&gt;"","A","")</f>
        <v/>
      </c>
      <c r="I10" s="368"/>
      <c r="J10" s="178">
        <f>Electives!B13</f>
        <v>7</v>
      </c>
      <c r="K10" s="36" t="str">
        <f>Electives!C13</f>
        <v>Do a coin weight investigation</v>
      </c>
      <c r="L10" s="31" t="str">
        <f>IF(Electives!U13&lt;&gt;"","E","")</f>
        <v/>
      </c>
      <c r="N10" s="378" t="str">
        <f>Electives!E81</f>
        <v>(do all)</v>
      </c>
      <c r="O10" s="178" t="str">
        <f>Electives!B82</f>
        <v>1a</v>
      </c>
      <c r="P10" s="36" t="str">
        <f>Electives!C82</f>
        <v>Locate your home on a map</v>
      </c>
      <c r="Q10" s="31" t="str">
        <f>IF(Electives!U82&lt;&gt;"","E","")</f>
        <v/>
      </c>
      <c r="R10" s="224"/>
      <c r="S10" s="229"/>
      <c r="T10" s="324" t="str">
        <f>'Cub Awards'!C13</f>
        <v>Outdoor Activity Award</v>
      </c>
      <c r="U10" s="324"/>
      <c r="V10" s="229"/>
      <c r="W10" s="224"/>
      <c r="X10" s="227">
        <f>NOVA!B180</f>
        <v>6</v>
      </c>
      <c r="Y10" s="227" t="str">
        <f>NOVA!C180</f>
        <v>Participate in a science project</v>
      </c>
      <c r="Z10" s="227"/>
      <c r="AA10" s="227" t="str">
        <f>IF(NOVA!U180&lt;&gt;"", NOVA!U180, "")</f>
        <v/>
      </c>
      <c r="AB10" s="224"/>
      <c r="AC10" s="227" t="str">
        <f>NOVA!B57</f>
        <v>3c</v>
      </c>
      <c r="AD10" s="227" t="str">
        <f>NOVA!C57</f>
        <v>Explain your favorite plant / wildlife</v>
      </c>
      <c r="AE10" s="227"/>
      <c r="AF10" s="227" t="str">
        <f>IF(NOVA!U57&lt;&gt;"", NOVA!U57, "")</f>
        <v/>
      </c>
      <c r="AG10" s="224"/>
      <c r="AH10" s="227" t="str">
        <f>NOVA!B121</f>
        <v>3b2</v>
      </c>
      <c r="AI10" s="227" t="str">
        <f>NOVA!C121</f>
        <v>How is tech used in business</v>
      </c>
      <c r="AJ10" s="227"/>
      <c r="AK10" s="227" t="str">
        <f>IF(NOVA!U121&lt;&gt;"", NOVA!U121, "")</f>
        <v/>
      </c>
    </row>
    <row r="11" spans="1:37" ht="13.2" customHeight="1">
      <c r="A11" s="40" t="str">
        <f>Achievements!B5</f>
        <v>Call of the Wild</v>
      </c>
      <c r="B11" s="49" t="str">
        <f>Achievements!U15</f>
        <v/>
      </c>
      <c r="D11" s="374"/>
      <c r="E11" s="31">
        <f>Achievements!$B13</f>
        <v>5</v>
      </c>
      <c r="F11" s="179" t="str">
        <f>Achievements!$C13</f>
        <v>Tie an overhand and square knots</v>
      </c>
      <c r="G11" s="32" t="str">
        <f>IF(Achievements!U13&lt;&gt;"","A","")</f>
        <v/>
      </c>
      <c r="J11" s="174" t="str">
        <f>Electives!B15</f>
        <v>Air of the Wolf</v>
      </c>
      <c r="K11" s="1"/>
      <c r="N11" s="378"/>
      <c r="O11" s="178" t="str">
        <f>Electives!B83</f>
        <v>1b</v>
      </c>
      <c r="P11" s="36" t="str">
        <f>Electives!C83</f>
        <v>Draw a map</v>
      </c>
      <c r="Q11" s="31" t="str">
        <f>IF(Electives!U83&lt;&gt;"","E","")</f>
        <v/>
      </c>
      <c r="R11" s="224"/>
      <c r="S11" s="226">
        <f>'Cub Awards'!B14</f>
        <v>1</v>
      </c>
      <c r="T11" s="364" t="str">
        <f>'Cub Awards'!C14</f>
        <v>Attend either summer Day or Resident camp</v>
      </c>
      <c r="U11" s="364"/>
      <c r="V11" s="226" t="str">
        <f>IF('Cub Awards'!U14&lt;&gt;"", 'Cub Awards'!U14, "")</f>
        <v/>
      </c>
      <c r="W11" s="224"/>
      <c r="X11" s="227">
        <f>NOVA!B181</f>
        <v>7</v>
      </c>
      <c r="Y11" s="227" t="str">
        <f>NOVA!C181</f>
        <v>Do ONE</v>
      </c>
      <c r="Z11" s="227"/>
      <c r="AA11" s="227" t="str">
        <f>IF(NOVA!U181&lt;&gt;"", NOVA!U181, "")</f>
        <v/>
      </c>
      <c r="AB11" s="224"/>
      <c r="AC11" s="227" t="str">
        <f>NOVA!B58</f>
        <v>3d</v>
      </c>
      <c r="AD11" s="227" t="str">
        <f>NOVA!C58</f>
        <v>Discuss what you've learned</v>
      </c>
      <c r="AE11" s="227"/>
      <c r="AF11" s="227" t="str">
        <f>IF(NOVA!U58&lt;&gt;"", NOVA!U58, "")</f>
        <v/>
      </c>
      <c r="AG11" s="224"/>
      <c r="AH11" s="227" t="str">
        <f>NOVA!B122</f>
        <v>3b3</v>
      </c>
      <c r="AI11" s="227" t="str">
        <f>NOVA!C122</f>
        <v>How is tech used in construction</v>
      </c>
      <c r="AJ11" s="227"/>
      <c r="AK11" s="227" t="str">
        <f>IF(NOVA!U122&lt;&gt;"", NOVA!U122, "")</f>
        <v/>
      </c>
    </row>
    <row r="12" spans="1:37" ht="13.2" customHeight="1">
      <c r="A12" s="41" t="str">
        <f>Achievements!B16</f>
        <v>Council Fire</v>
      </c>
      <c r="B12" s="49" t="str">
        <f>Achievements!U24</f>
        <v/>
      </c>
      <c r="D12" s="374"/>
      <c r="E12" s="31">
        <f>Achievements!$B14</f>
        <v>6</v>
      </c>
      <c r="F12" s="179" t="str">
        <f>Achievements!$C14</f>
        <v>Identify four types of animals</v>
      </c>
      <c r="G12" s="32" t="str">
        <f>IF(Achievements!U14&lt;&gt;"","A","")</f>
        <v/>
      </c>
      <c r="I12" s="378" t="str">
        <f>Electives!E15</f>
        <v>(do two of 1 and two of 2)</v>
      </c>
      <c r="J12" s="178" t="str">
        <f>Electives!B16</f>
        <v>1a</v>
      </c>
      <c r="K12" s="178" t="str">
        <f>Electives!C16</f>
        <v>Fly and modify a paper airplane</v>
      </c>
      <c r="L12" s="31" t="str">
        <f>IF(Electives!U16&lt;&gt;"","E","")</f>
        <v/>
      </c>
      <c r="N12" s="378"/>
      <c r="O12" s="178" t="str">
        <f>Electives!B84</f>
        <v>2a</v>
      </c>
      <c r="P12" s="36" t="str">
        <f>Electives!C84</f>
        <v>Identify a compass rose</v>
      </c>
      <c r="Q12" s="31" t="str">
        <f>IF(Electives!U84&lt;&gt;"","E","")</f>
        <v/>
      </c>
      <c r="R12" s="221"/>
      <c r="S12" s="226">
        <f>'Cub Awards'!B15</f>
        <v>2</v>
      </c>
      <c r="T12" s="364" t="str">
        <f>'Cub Awards'!C15</f>
        <v>Complete Paws on the Path</v>
      </c>
      <c r="U12" s="364"/>
      <c r="V12" s="226" t="str">
        <f>IF('Cub Awards'!U15&lt;&gt;"", 'Cub Awards'!U15, "")</f>
        <v xml:space="preserve"> </v>
      </c>
      <c r="W12" s="221"/>
      <c r="X12" s="227" t="str">
        <f>NOVA!B182</f>
        <v>7a</v>
      </c>
      <c r="Y12" s="227" t="str">
        <f>NOVA!C182</f>
        <v>Visit with someone in a STEM career</v>
      </c>
      <c r="Z12" s="227"/>
      <c r="AA12" s="227" t="str">
        <f>IF(NOVA!U182&lt;&gt;"", NOVA!U182, "")</f>
        <v/>
      </c>
      <c r="AB12" s="221"/>
      <c r="AC12" s="227">
        <f>NOVA!B59</f>
        <v>4</v>
      </c>
      <c r="AD12" s="227" t="str">
        <f>NOVA!C59</f>
        <v>Do TWO from A-F</v>
      </c>
      <c r="AE12" s="227"/>
      <c r="AF12" s="227" t="str">
        <f>IF(NOVA!U59&lt;&gt;"", NOVA!U59, "")</f>
        <v/>
      </c>
      <c r="AG12" s="221"/>
      <c r="AH12" s="227" t="str">
        <f>NOVA!B123</f>
        <v>3b4</v>
      </c>
      <c r="AI12" s="227" t="str">
        <f>NOVA!C123</f>
        <v>How is tech used in sports</v>
      </c>
      <c r="AJ12" s="227"/>
      <c r="AK12" s="227" t="str">
        <f>IF(NOVA!U123&lt;&gt;"", NOVA!U123, "")</f>
        <v/>
      </c>
    </row>
    <row r="13" spans="1:37">
      <c r="A13" s="41" t="str">
        <f>Achievements!B25</f>
        <v>Duty to God Footsteps</v>
      </c>
      <c r="B13" s="49" t="str">
        <f>Achievements!U32</f>
        <v/>
      </c>
      <c r="D13" s="379" t="str">
        <f>Achievements!$B16</f>
        <v>Council Fire</v>
      </c>
      <c r="E13" s="379"/>
      <c r="F13" s="379"/>
      <c r="G13" s="379"/>
      <c r="I13" s="378"/>
      <c r="J13" s="178" t="str">
        <f>Electives!B17</f>
        <v>1b</v>
      </c>
      <c r="K13" s="178" t="str">
        <f>Electives!C17</f>
        <v>Make a balloon powered sled</v>
      </c>
      <c r="L13" s="31" t="str">
        <f>IF(Electives!U17&lt;&gt;"","E","")</f>
        <v/>
      </c>
      <c r="N13" s="378"/>
      <c r="O13" s="178" t="str">
        <f>Electives!B85</f>
        <v>2b</v>
      </c>
      <c r="P13" s="36" t="str">
        <f>Electives!C85</f>
        <v>Use a compass to find north</v>
      </c>
      <c r="Q13" s="31" t="str">
        <f>IF(Electives!U85&lt;&gt;"","E","")</f>
        <v/>
      </c>
      <c r="R13" s="221"/>
      <c r="S13" s="226">
        <f>'Cub Awards'!B16</f>
        <v>3</v>
      </c>
      <c r="T13" s="364" t="str">
        <f>'Cub Awards'!C16</f>
        <v>do five</v>
      </c>
      <c r="U13" s="364"/>
      <c r="V13" s="226" t="str">
        <f>IF('Cub Awards'!U16&lt;&gt;"", 'Cub Awards'!U16, "")</f>
        <v/>
      </c>
      <c r="W13" s="221"/>
      <c r="X13" s="227" t="str">
        <f>NOVA!B183</f>
        <v>7b</v>
      </c>
      <c r="Y13" s="227" t="str">
        <f>NOVA!C183</f>
        <v>Learn about a career dependent on STEM</v>
      </c>
      <c r="Z13" s="227"/>
      <c r="AA13" s="227" t="str">
        <f>IF(NOVA!U183&lt;&gt;"", NOVA!U183, "")</f>
        <v/>
      </c>
      <c r="AB13" s="221"/>
      <c r="AC13" s="227" t="str">
        <f>NOVA!B60</f>
        <v>4a1</v>
      </c>
      <c r="AD13" s="227" t="str">
        <f>NOVA!C60</f>
        <v xml:space="preserve">Catalog 3-5 endangered plants/animals </v>
      </c>
      <c r="AE13" s="227"/>
      <c r="AF13" s="227" t="str">
        <f>IF(NOVA!U60&lt;&gt;"", NOVA!U60, "")</f>
        <v/>
      </c>
      <c r="AG13" s="221"/>
      <c r="AH13" s="227" t="str">
        <f>NOVA!B124</f>
        <v>3b5</v>
      </c>
      <c r="AI13" s="227" t="str">
        <f>NOVA!C124</f>
        <v>How is tech used in entertainment</v>
      </c>
      <c r="AJ13" s="227"/>
      <c r="AK13" s="227" t="str">
        <f>IF(NOVA!U124&lt;&gt;"", NOVA!U124, "")</f>
        <v/>
      </c>
    </row>
    <row r="14" spans="1:37" ht="12.75" customHeight="1">
      <c r="A14" s="41" t="str">
        <f>Achievements!B33</f>
        <v>Howling at the Moon</v>
      </c>
      <c r="B14" s="49" t="str">
        <f>Achievements!U38</f>
        <v xml:space="preserve"> </v>
      </c>
      <c r="D14" s="373" t="str">
        <f>Achievements!E16</f>
        <v>(do 1-2 and one of 3-7)</v>
      </c>
      <c r="E14" s="31">
        <f>Achievements!$B17</f>
        <v>1</v>
      </c>
      <c r="F14" s="179" t="str">
        <f>Achievements!$C17</f>
        <v>Participate in a flag ceremony</v>
      </c>
      <c r="G14" s="32" t="str">
        <f>IF(Achievements!U17&lt;&gt;"","A","")</f>
        <v/>
      </c>
      <c r="I14" s="378"/>
      <c r="J14" s="178" t="str">
        <f>Electives!B18</f>
        <v>1c</v>
      </c>
      <c r="K14" s="178" t="str">
        <f>Electives!C18</f>
        <v>Bounce an underinflated ball</v>
      </c>
      <c r="L14" s="31" t="str">
        <f>IF(Electives!U18&lt;&gt;"","E","")</f>
        <v/>
      </c>
      <c r="N14" s="378"/>
      <c r="O14" s="178">
        <f>Electives!B86</f>
        <v>3</v>
      </c>
      <c r="P14" s="36" t="str">
        <f>Electives!C86</f>
        <v>Use a compass on a scavenger hunt</v>
      </c>
      <c r="Q14" s="31" t="str">
        <f>IF(Electives!U86&lt;&gt;"","E","")</f>
        <v/>
      </c>
      <c r="R14" s="228"/>
      <c r="S14" s="226" t="str">
        <f>'Cub Awards'!B17</f>
        <v>a</v>
      </c>
      <c r="T14" s="364" t="str">
        <f>'Cub Awards'!C17</f>
        <v>Participate in nature hike</v>
      </c>
      <c r="U14" s="364"/>
      <c r="V14" s="226" t="str">
        <f>IF('Cub Awards'!U17&lt;&gt;"", 'Cub Awards'!U17, "")</f>
        <v/>
      </c>
      <c r="W14" s="228"/>
      <c r="X14" s="227">
        <f>NOVA!B184</f>
        <v>8</v>
      </c>
      <c r="Y14" s="227" t="str">
        <f>NOVA!C184</f>
        <v>Discuss scientific method</v>
      </c>
      <c r="Z14" s="227"/>
      <c r="AA14" s="227" t="str">
        <f>IF(NOVA!U184&lt;&gt;"", NOVA!U184, "")</f>
        <v/>
      </c>
      <c r="AB14" s="228"/>
      <c r="AC14" s="227" t="str">
        <f>NOVA!B61</f>
        <v>4a2</v>
      </c>
      <c r="AD14" s="227" t="str">
        <f>NOVA!C61</f>
        <v>Display 10 locally threatened species</v>
      </c>
      <c r="AE14" s="227"/>
      <c r="AF14" s="227" t="str">
        <f>IF(NOVA!U61&lt;&gt;"", NOVA!U61, "")</f>
        <v/>
      </c>
      <c r="AG14" s="228"/>
      <c r="AH14" s="227" t="str">
        <f>NOVA!B125</f>
        <v>3c</v>
      </c>
      <c r="AI14" s="227" t="str">
        <f>NOVA!C125</f>
        <v>Discuss your findings with counselor</v>
      </c>
      <c r="AJ14" s="227"/>
      <c r="AK14" s="227" t="str">
        <f>IF(NOVA!U125&lt;&gt;"", NOVA!U125, "")</f>
        <v/>
      </c>
    </row>
    <row r="15" spans="1:37">
      <c r="A15" s="41" t="str">
        <f>Achievements!B39</f>
        <v>Paws on the Path</v>
      </c>
      <c r="B15" s="49" t="str">
        <f>Achievements!U47</f>
        <v xml:space="preserve"> </v>
      </c>
      <c r="D15" s="374"/>
      <c r="E15" s="31">
        <f>Achievements!$B18</f>
        <v>2</v>
      </c>
      <c r="F15" s="179" t="str">
        <f>Achievements!$C18</f>
        <v>Work on a service project</v>
      </c>
      <c r="G15" s="32" t="str">
        <f>IF(Achievements!U18&lt;&gt;"","A","")</f>
        <v/>
      </c>
      <c r="I15" s="378"/>
      <c r="J15" s="178" t="str">
        <f>Electives!B19</f>
        <v>1d</v>
      </c>
      <c r="K15" s="178" t="str">
        <f>Electives!C19</f>
        <v>Roll an underinflated ball or tire</v>
      </c>
      <c r="L15" s="31" t="str">
        <f>IF(Electives!U19&lt;&gt;"","E","")</f>
        <v/>
      </c>
      <c r="N15" s="378"/>
      <c r="O15" s="178">
        <f>Electives!B87</f>
        <v>4</v>
      </c>
      <c r="P15" s="36" t="str">
        <f>Electives!C87</f>
        <v>Go on a hike with a map and compass</v>
      </c>
      <c r="Q15" s="31" t="str">
        <f>IF(Electives!U87&lt;&gt;"","E","")</f>
        <v/>
      </c>
      <c r="R15" s="224"/>
      <c r="S15" s="226" t="str">
        <f>'Cub Awards'!B18</f>
        <v>b</v>
      </c>
      <c r="T15" s="364" t="str">
        <f>'Cub Awards'!C18</f>
        <v>Participate in outdoor activity</v>
      </c>
      <c r="U15" s="364"/>
      <c r="V15" s="226" t="str">
        <f>IF('Cub Awards'!U18&lt;&gt;"", 'Cub Awards'!U18, "")</f>
        <v/>
      </c>
      <c r="W15" s="224"/>
      <c r="X15" s="227">
        <f>NOVA!B185</f>
        <v>9</v>
      </c>
      <c r="Y15" s="227" t="str">
        <f>NOVA!C185</f>
        <v>Participate in a STEM activity with den</v>
      </c>
      <c r="Z15" s="227"/>
      <c r="AA15" s="227" t="str">
        <f>IF(NOVA!U185&lt;&gt;"", NOVA!U185, "")</f>
        <v/>
      </c>
      <c r="AB15" s="224"/>
      <c r="AC15" s="227" t="str">
        <f>NOVA!B62</f>
        <v>4a3</v>
      </c>
      <c r="AD15" s="227" t="str">
        <f>NOVA!C62</f>
        <v>Discuss threatened v. endangered v. extinct</v>
      </c>
      <c r="AE15" s="227"/>
      <c r="AF15" s="227" t="str">
        <f>IF(NOVA!U62&lt;&gt;"", NOVA!U62, "")</f>
        <v/>
      </c>
      <c r="AG15" s="224"/>
      <c r="AH15" s="227">
        <f>NOVA!B126</f>
        <v>4</v>
      </c>
      <c r="AI15" s="227" t="str">
        <f>NOVA!C126</f>
        <v>Visit a place where tech is used</v>
      </c>
      <c r="AJ15" s="227"/>
      <c r="AK15" s="227" t="str">
        <f>IF(NOVA!U126&lt;&gt;"", NOVA!U126, "")</f>
        <v/>
      </c>
    </row>
    <row r="16" spans="1:37" ht="13.2" customHeight="1">
      <c r="A16" s="42" t="str">
        <f>Achievements!B48</f>
        <v>Running with the Pack</v>
      </c>
      <c r="B16" s="49" t="str">
        <f>Achievements!U55</f>
        <v xml:space="preserve"> </v>
      </c>
      <c r="D16" s="374"/>
      <c r="E16" s="31">
        <f>Achievements!$B19</f>
        <v>3</v>
      </c>
      <c r="F16" s="179" t="str">
        <f>Achievements!$C19</f>
        <v>Talk to a PD officer / FD member, etc</v>
      </c>
      <c r="G16" s="32" t="str">
        <f>IF(Achievements!U19&lt;&gt;"","A","")</f>
        <v/>
      </c>
      <c r="I16" s="378"/>
      <c r="J16" s="178" t="str">
        <f>Electives!B20</f>
        <v>2a</v>
      </c>
      <c r="K16" s="178" t="str">
        <f>Electives!C20</f>
        <v>Record the sounds you hear outside</v>
      </c>
      <c r="L16" s="31" t="str">
        <f>IF(Electives!U20&lt;&gt;"","E","")</f>
        <v/>
      </c>
      <c r="O16" s="174" t="str">
        <f>Electives!B89</f>
        <v>Germs Alive!</v>
      </c>
      <c r="P16" s="29"/>
      <c r="R16" s="224"/>
      <c r="S16" s="226" t="str">
        <f>'Cub Awards'!B19</f>
        <v>c</v>
      </c>
      <c r="T16" s="364" t="str">
        <f>'Cub Awards'!C19</f>
        <v>Explain the buddy system</v>
      </c>
      <c r="U16" s="364"/>
      <c r="V16" s="226" t="str">
        <f>IF('Cub Awards'!U19&lt;&gt;"", 'Cub Awards'!U19, "")</f>
        <v/>
      </c>
      <c r="W16" s="224"/>
      <c r="X16" s="227">
        <f>NOVA!B186</f>
        <v>10</v>
      </c>
      <c r="Y16" s="227" t="str">
        <f>NOVA!C186</f>
        <v>Submit Supernova application</v>
      </c>
      <c r="Z16" s="227"/>
      <c r="AA16" s="227" t="str">
        <f>IF(NOVA!U186&lt;&gt;"", NOVA!U186, "")</f>
        <v/>
      </c>
      <c r="AB16" s="224"/>
      <c r="AC16" s="227" t="str">
        <f>NOVA!B63</f>
        <v>4b1</v>
      </c>
      <c r="AD16" s="227" t="str">
        <f>NOVA!C63</f>
        <v>Catalog 5 locally invasive animals</v>
      </c>
      <c r="AE16" s="227"/>
      <c r="AF16" s="227" t="str">
        <f>IF(NOVA!U63&lt;&gt;"", NOVA!U63, "")</f>
        <v/>
      </c>
      <c r="AG16" s="224"/>
      <c r="AH16" s="227" t="str">
        <f>NOVA!B127</f>
        <v>4a1</v>
      </c>
      <c r="AI16" s="227" t="str">
        <f>NOVA!C127</f>
        <v>Talk with someone about tech used</v>
      </c>
      <c r="AJ16" s="227"/>
      <c r="AK16" s="227" t="str">
        <f>IF(NOVA!U127&lt;&gt;"", NOVA!U127, "")</f>
        <v/>
      </c>
    </row>
    <row r="17" spans="1:37">
      <c r="D17" s="374"/>
      <c r="E17" s="31">
        <f>Achievements!$B20</f>
        <v>4</v>
      </c>
      <c r="F17" s="179" t="str">
        <f>Achievements!$C20</f>
        <v>Show how your community has changed</v>
      </c>
      <c r="G17" s="32" t="str">
        <f>IF(Achievements!U20&lt;&gt;"","A","")</f>
        <v/>
      </c>
      <c r="I17" s="378"/>
      <c r="J17" s="178" t="str">
        <f>Electives!B21</f>
        <v>2b</v>
      </c>
      <c r="K17" s="178" t="str">
        <f>Electives!C21</f>
        <v>Create a wind instrument and play it</v>
      </c>
      <c r="L17" s="31" t="str">
        <f>IF(Electives!U21&lt;&gt;"","E","")</f>
        <v/>
      </c>
      <c r="N17" s="366" t="str">
        <f>Electives!E89</f>
        <v>(do five)</v>
      </c>
      <c r="O17" s="178">
        <f>Electives!B90</f>
        <v>1</v>
      </c>
      <c r="P17" s="36" t="str">
        <f>Electives!C90</f>
        <v>Wash your hands and sing the "Germ Song"</v>
      </c>
      <c r="Q17" s="31" t="str">
        <f>IF(Electives!U90&lt;&gt;"","E","")</f>
        <v/>
      </c>
      <c r="R17" s="230"/>
      <c r="S17" s="226" t="str">
        <f>'Cub Awards'!B20</f>
        <v>d</v>
      </c>
      <c r="T17" s="364" t="str">
        <f>'Cub Awards'!C20</f>
        <v>Attend a pack overnighter</v>
      </c>
      <c r="U17" s="364"/>
      <c r="V17" s="226" t="str">
        <f>IF('Cub Awards'!U20&lt;&gt;"", 'Cub Awards'!U20, "")</f>
        <v/>
      </c>
      <c r="W17" s="230"/>
      <c r="X17" s="222"/>
      <c r="Y17" s="104" t="str">
        <f>NOVA!C5</f>
        <v>NOVA Science: Science Everywhere</v>
      </c>
      <c r="Z17" s="104"/>
      <c r="AA17" s="81"/>
      <c r="AB17" s="230"/>
      <c r="AC17" s="227" t="str">
        <f>NOVA!B64</f>
        <v>4b2</v>
      </c>
      <c r="AD17" s="227" t="str">
        <f>NOVA!C64</f>
        <v>Design display about invasive species</v>
      </c>
      <c r="AE17" s="227"/>
      <c r="AF17" s="227" t="str">
        <f>IF(NOVA!U64&lt;&gt;"", NOVA!U64, "")</f>
        <v/>
      </c>
      <c r="AG17" s="230"/>
      <c r="AH17" s="227" t="str">
        <f>NOVA!B128</f>
        <v>4a2</v>
      </c>
      <c r="AI17" s="227" t="str">
        <f>NOVA!C128</f>
        <v>Ask expert why the tech is used</v>
      </c>
      <c r="AJ17" s="227"/>
      <c r="AK17" s="227" t="str">
        <f>IF(NOVA!U128&lt;&gt;"", NOVA!U128, "")</f>
        <v/>
      </c>
    </row>
    <row r="18" spans="1:37">
      <c r="D18" s="374"/>
      <c r="E18" s="31">
        <f>Achievements!$B21</f>
        <v>5</v>
      </c>
      <c r="F18" s="179" t="str">
        <f>Achievements!$C21</f>
        <v>Present a solution to a community issue</v>
      </c>
      <c r="G18" s="32" t="str">
        <f>IF(Achievements!U21&lt;&gt;"","A","")</f>
        <v/>
      </c>
      <c r="I18" s="378"/>
      <c r="J18" s="178" t="str">
        <f>Electives!B22</f>
        <v>2c</v>
      </c>
      <c r="K18" s="178" t="str">
        <f>Electives!C22</f>
        <v>Investigate how speed affects sound</v>
      </c>
      <c r="L18" s="31" t="str">
        <f>IF(Electives!U22&lt;&gt;"","E","")</f>
        <v/>
      </c>
      <c r="N18" s="371"/>
      <c r="O18" s="178">
        <f>Electives!B91</f>
        <v>2</v>
      </c>
      <c r="P18" s="36" t="str">
        <f>Electives!C91</f>
        <v>Play germ Magnet</v>
      </c>
      <c r="Q18" s="31" t="str">
        <f>IF(Electives!U91&lt;&gt;"","E","")</f>
        <v/>
      </c>
      <c r="R18" s="230"/>
      <c r="S18" s="226" t="str">
        <f>'Cub Awards'!B21</f>
        <v>e</v>
      </c>
      <c r="T18" s="364" t="str">
        <f>'Cub Awards'!C21</f>
        <v>Complete an oudoor service project</v>
      </c>
      <c r="U18" s="364"/>
      <c r="V18" s="226" t="str">
        <f>IF('Cub Awards'!U21&lt;&gt;"", 'Cub Awards'!U21, "")</f>
        <v/>
      </c>
      <c r="W18" s="230"/>
      <c r="X18" s="227" t="str">
        <f>NOVA!B6</f>
        <v>1a</v>
      </c>
      <c r="Y18" s="227" t="str">
        <f>NOVA!C6</f>
        <v>Read or watch 1 hour of science content</v>
      </c>
      <c r="Z18" s="227"/>
      <c r="AA18" s="227" t="str">
        <f>IF(NOVA!U6&lt;&gt;"", NOVA!U6, "")</f>
        <v/>
      </c>
      <c r="AB18" s="230"/>
      <c r="AC18" s="227" t="str">
        <f>NOVA!B65</f>
        <v>4b3</v>
      </c>
      <c r="AD18" s="227" t="str">
        <f>NOVA!C65</f>
        <v>Discuss invasive species</v>
      </c>
      <c r="AE18" s="227"/>
      <c r="AF18" s="227" t="str">
        <f>IF(NOVA!U65&lt;&gt;"", NOVA!U65, "")</f>
        <v/>
      </c>
      <c r="AG18" s="230"/>
      <c r="AH18" s="227" t="str">
        <f>NOVA!B129</f>
        <v>4b</v>
      </c>
      <c r="AI18" s="227" t="str">
        <f>NOVA!C129</f>
        <v>Discuss with counselor your visit</v>
      </c>
      <c r="AJ18" s="227"/>
      <c r="AK18" s="227" t="str">
        <f>IF(NOVA!U129&lt;&gt;"", NOVA!U129, "")</f>
        <v/>
      </c>
    </row>
    <row r="19" spans="1:37">
      <c r="A19" s="44" t="s">
        <v>23</v>
      </c>
      <c r="B19" s="3"/>
      <c r="D19" s="374"/>
      <c r="E19" s="31">
        <f>Achievements!$B22</f>
        <v>6</v>
      </c>
      <c r="F19" s="179" t="str">
        <f>Achievements!$C22</f>
        <v>Make and follow a den duty chart</v>
      </c>
      <c r="G19" s="32" t="str">
        <f>IF(Achievements!U22&lt;&gt;"","A","")</f>
        <v/>
      </c>
      <c r="I19" s="378"/>
      <c r="J19" s="178" t="str">
        <f>Electives!B23</f>
        <v>2d</v>
      </c>
      <c r="K19" s="178" t="str">
        <f>Electives!C23</f>
        <v>Make and fly a kite</v>
      </c>
      <c r="L19" s="31" t="str">
        <f>IF(Electives!U23&lt;&gt;"","E","")</f>
        <v/>
      </c>
      <c r="N19" s="371"/>
      <c r="O19" s="178">
        <f>Electives!B92</f>
        <v>3</v>
      </c>
      <c r="P19" s="36" t="str">
        <f>Electives!C92</f>
        <v>Conduct a sneeze demonstration</v>
      </c>
      <c r="Q19" s="31" t="str">
        <f>IF(Electives!U92&lt;&gt;"","E","")</f>
        <v/>
      </c>
      <c r="R19" s="230"/>
      <c r="S19" s="226" t="str">
        <f>'Cub Awards'!B22</f>
        <v>f</v>
      </c>
      <c r="T19" s="364" t="str">
        <f>'Cub Awards'!C22</f>
        <v>Complete conservation project</v>
      </c>
      <c r="U19" s="364"/>
      <c r="V19" s="226" t="str">
        <f>IF('Cub Awards'!U22&lt;&gt;"", 'Cub Awards'!U22, "")</f>
        <v/>
      </c>
      <c r="W19" s="230"/>
      <c r="X19" s="227" t="str">
        <f>NOVA!B7</f>
        <v>1b</v>
      </c>
      <c r="Y19" s="227" t="str">
        <f>NOVA!C7</f>
        <v>List at least two questions or ideas</v>
      </c>
      <c r="Z19" s="227"/>
      <c r="AA19" s="227" t="str">
        <f>IF(NOVA!U7&lt;&gt;"", NOVA!U7, "")</f>
        <v/>
      </c>
      <c r="AB19" s="230"/>
      <c r="AC19" s="227" t="str">
        <f>NOVA!B66</f>
        <v>4c1</v>
      </c>
      <c r="AD19" s="227" t="str">
        <f>NOVA!C66</f>
        <v>Visit a local ecosystem and investigate</v>
      </c>
      <c r="AE19" s="227"/>
      <c r="AF19" s="227" t="str">
        <f>IF(NOVA!U66&lt;&gt;"", NOVA!U66, "")</f>
        <v/>
      </c>
      <c r="AG19" s="230"/>
      <c r="AH19" s="227">
        <f>NOVA!B130</f>
        <v>5</v>
      </c>
      <c r="AI19" s="227" t="str">
        <f>NOVA!C130</f>
        <v>Discuss how tech affects your life</v>
      </c>
      <c r="AJ19" s="227"/>
      <c r="AK19" s="227" t="str">
        <f>IF(NOVA!U130&lt;&gt;"", NOVA!U130, "")</f>
        <v/>
      </c>
    </row>
    <row r="20" spans="1:37">
      <c r="A20" s="132" t="str">
        <f>Electives!B6</f>
        <v>Adventures in Coins</v>
      </c>
      <c r="B20" s="31" t="str">
        <f>IF(Electives!U14&gt;0,Electives!U14," ")</f>
        <v/>
      </c>
      <c r="D20" s="375"/>
      <c r="E20" s="31">
        <f>Achievements!$B23</f>
        <v>7</v>
      </c>
      <c r="F20" s="179" t="str">
        <f>Achievements!$C23</f>
        <v>Participate in assembly for military vets</v>
      </c>
      <c r="G20" s="32" t="str">
        <f>IF(Achievements!U23&lt;&gt;"","A","")</f>
        <v/>
      </c>
      <c r="I20" s="378"/>
      <c r="J20" s="178" t="str">
        <f>Electives!B24</f>
        <v>2e</v>
      </c>
      <c r="K20" s="178" t="str">
        <f>Electives!C24</f>
        <v>Participate in a wind powered race</v>
      </c>
      <c r="L20" s="31" t="str">
        <f>IF(Electives!U24&lt;&gt;"","E","")</f>
        <v/>
      </c>
      <c r="N20" s="371"/>
      <c r="O20" s="178">
        <f>Electives!B93</f>
        <v>4</v>
      </c>
      <c r="P20" s="36" t="str">
        <f>Electives!C93</f>
        <v>Conduct a mucus demonstration</v>
      </c>
      <c r="Q20" s="31" t="str">
        <f>IF(Electives!U93&lt;&gt;"","E","")</f>
        <v/>
      </c>
      <c r="R20" s="230"/>
      <c r="S20" s="226" t="str">
        <f>'Cub Awards'!B23</f>
        <v>g</v>
      </c>
      <c r="T20" s="364" t="str">
        <f>'Cub Awards'!C23</f>
        <v>Earn the Summertime Pack Award</v>
      </c>
      <c r="U20" s="364"/>
      <c r="V20" s="226" t="str">
        <f>IF('Cub Awards'!U23&lt;&gt;"", 'Cub Awards'!U23, "")</f>
        <v/>
      </c>
      <c r="W20" s="230"/>
      <c r="X20" s="227" t="str">
        <f>NOVA!B8</f>
        <v>1c</v>
      </c>
      <c r="Y20" s="227" t="str">
        <f>NOVA!C8</f>
        <v>Discuss two with your counselor</v>
      </c>
      <c r="Z20" s="227"/>
      <c r="AA20" s="227" t="str">
        <f>IF(NOVA!U8&lt;&gt;"", NOVA!U8, "")</f>
        <v/>
      </c>
      <c r="AB20" s="230"/>
      <c r="AC20" s="227" t="str">
        <f>NOVA!B67</f>
        <v>4c2</v>
      </c>
      <c r="AD20" s="227" t="str">
        <f>NOVA!C67</f>
        <v>Draw food web of plants / animals</v>
      </c>
      <c r="AE20" s="227"/>
      <c r="AF20" s="227" t="str">
        <f>IF(NOVA!U67&lt;&gt;"", NOVA!U67, "")</f>
        <v/>
      </c>
      <c r="AG20" s="230"/>
      <c r="AH20" s="223"/>
      <c r="AI20" s="224" t="str">
        <f>NOVA!C132</f>
        <v>NOVA Engineering: Swing!</v>
      </c>
      <c r="AJ20" s="225"/>
      <c r="AK20" s="223"/>
    </row>
    <row r="21" spans="1:37">
      <c r="A21" s="133" t="str">
        <f>Electives!B15</f>
        <v>Air of the Wolf</v>
      </c>
      <c r="B21" s="31" t="str">
        <f>IF(Electives!U25&gt;0,Electives!U25,"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IF(Electives!U94&lt;&gt;"","E","")</f>
        <v/>
      </c>
      <c r="R21" s="230"/>
      <c r="S21" s="226" t="str">
        <f>'Cub Awards'!B24</f>
        <v>h</v>
      </c>
      <c r="T21" s="364" t="str">
        <f>'Cub Awards'!C24</f>
        <v>Participate in nature observation</v>
      </c>
      <c r="U21" s="364"/>
      <c r="V21" s="226" t="str">
        <f>IF('Cub Awards'!U24&lt;&gt;"", 'Cub Awards'!U24, "")</f>
        <v/>
      </c>
      <c r="W21" s="230"/>
      <c r="X21" s="227">
        <f>NOVA!B9</f>
        <v>2</v>
      </c>
      <c r="Y21" s="227" t="str">
        <f>NOVA!C9</f>
        <v>Complete an elective listed in comment</v>
      </c>
      <c r="Z21" s="227"/>
      <c r="AA21" s="227" t="str">
        <f>IF(NOVA!U9&lt;&gt;"", NOVA!U9, "")</f>
        <v/>
      </c>
      <c r="AB21" s="230"/>
      <c r="AC21" s="227" t="str">
        <f>NOVA!B68</f>
        <v>4c3</v>
      </c>
      <c r="AD21" s="227" t="str">
        <f>NOVA!C68</f>
        <v>Discuss food web with counselor</v>
      </c>
      <c r="AE21" s="227"/>
      <c r="AF21" s="227" t="str">
        <f>IF(NOVA!U68&lt;&gt;"", NOVA!U68, "")</f>
        <v/>
      </c>
      <c r="AG21" s="230"/>
      <c r="AH21" s="227" t="str">
        <f>NOVA!B133</f>
        <v>1a</v>
      </c>
      <c r="AI21" s="227" t="str">
        <f>NOVA!C133</f>
        <v>Read or watch 1 hour of mechanical content</v>
      </c>
      <c r="AJ21" s="227"/>
      <c r="AK21" s="227" t="str">
        <f>IF(NOVA!U133&lt;&gt;"", NOVA!U133, "")</f>
        <v/>
      </c>
    </row>
    <row r="22" spans="1:37" ht="12.75" customHeight="1">
      <c r="A22" s="133" t="str">
        <f>Electives!B26</f>
        <v>Code of the Wolf</v>
      </c>
      <c r="B22" s="50" t="str">
        <f>IF(Electives!U49&gt;0,Electives!U49," ")</f>
        <v xml:space="preserve"> </v>
      </c>
      <c r="D22" s="376" t="str">
        <f>Achievements!E25</f>
        <v>(do 1 or 2 and two of 4-6)</v>
      </c>
      <c r="E22" s="31">
        <f>Achievements!$B26</f>
        <v>1</v>
      </c>
      <c r="F22" s="179" t="str">
        <f>Achievements!$C26</f>
        <v>Discuss your duty to God</v>
      </c>
      <c r="G22" s="32" t="str">
        <f>IF(Achievements!U26&lt;&gt;"","A","")</f>
        <v/>
      </c>
      <c r="I22" s="378" t="str">
        <f>Electives!E26</f>
        <v>(do two of 1, one of 2, one of 3 and one of 4)</v>
      </c>
      <c r="J22" s="178" t="str">
        <f>Electives!B27</f>
        <v>1a</v>
      </c>
      <c r="K22" s="36" t="str">
        <f>Electives!C27</f>
        <v>Make a game requiring math to keep score</v>
      </c>
      <c r="L22" s="31" t="str">
        <f>IF(Electives!U27&lt;&gt;"","E","")</f>
        <v/>
      </c>
      <c r="N22" s="372"/>
      <c r="O22" s="178">
        <f>Electives!B95</f>
        <v>6</v>
      </c>
      <c r="P22" s="36" t="str">
        <f>Electives!C95</f>
        <v>Make a clean room chart</v>
      </c>
      <c r="Q22" s="31" t="str">
        <f>IF(Electives!U95&lt;&gt;"","E","")</f>
        <v/>
      </c>
      <c r="R22" s="230"/>
      <c r="S22" s="226" t="str">
        <f>'Cub Awards'!B25</f>
        <v>i</v>
      </c>
      <c r="T22" s="364" t="str">
        <f>'Cub Awards'!C25</f>
        <v>Participate in outdoor aquatics</v>
      </c>
      <c r="U22" s="364"/>
      <c r="V22" s="226" t="str">
        <f>IF('Cub Awards'!U25&lt;&gt;"", 'Cub Awards'!U25, "")</f>
        <v/>
      </c>
      <c r="W22" s="230"/>
      <c r="X22" s="227" t="str">
        <f>NOVA!B10</f>
        <v>3a</v>
      </c>
      <c r="Y22" s="227" t="str">
        <f>NOVA!C10</f>
        <v>Choose a question to investigate</v>
      </c>
      <c r="Z22" s="227"/>
      <c r="AA22" s="227" t="str">
        <f>IF(NOVA!U10&lt;&gt;"", NOVA!U10, "")</f>
        <v/>
      </c>
      <c r="AB22" s="230"/>
      <c r="AC22" s="227" t="str">
        <f>NOVA!B69</f>
        <v>4d1</v>
      </c>
      <c r="AD22" s="227" t="str">
        <f>NOVA!C69</f>
        <v>Crate diorama of local animal's habitat</v>
      </c>
      <c r="AE22" s="227"/>
      <c r="AF22" s="227" t="str">
        <f>IF(NOVA!U69&lt;&gt;"", NOVA!U69, "")</f>
        <v/>
      </c>
      <c r="AG22" s="230"/>
      <c r="AH22" s="227" t="str">
        <f>NOVA!B134</f>
        <v>1b</v>
      </c>
      <c r="AI22" s="227" t="str">
        <f>NOVA!C134</f>
        <v>List at least two questions or ideas</v>
      </c>
      <c r="AJ22" s="227"/>
      <c r="AK22" s="227" t="str">
        <f>IF(NOVA!U134&lt;&gt;"", NOVA!U134, "")</f>
        <v/>
      </c>
    </row>
    <row r="23" spans="1:37">
      <c r="A23" s="133" t="str">
        <f>Electives!B50</f>
        <v>Collections and Hobbies</v>
      </c>
      <c r="B23" s="31" t="str">
        <f>IF(Electives!U57&gt;0,Electives!U57," ")</f>
        <v/>
      </c>
      <c r="D23" s="377"/>
      <c r="E23" s="31">
        <f>Achievements!$B27</f>
        <v>2</v>
      </c>
      <c r="F23" s="179" t="str">
        <f>Achievements!$C27</f>
        <v>Earn the religious emblem of your faith</v>
      </c>
      <c r="G23" s="32" t="str">
        <f>IF(Achievements!U27&lt;&gt;"","A","")</f>
        <v/>
      </c>
      <c r="I23" s="378"/>
      <c r="J23" s="178" t="str">
        <f>Electives!B28</f>
        <v>1b</v>
      </c>
      <c r="K23" s="36" t="str">
        <f>Electives!C28</f>
        <v>Play of "Go Fish for 10's"</v>
      </c>
      <c r="L23" s="31" t="str">
        <f>IF(Electives!U28&lt;&gt;"","E","")</f>
        <v/>
      </c>
      <c r="O23" s="174" t="str">
        <f>Electives!B97</f>
        <v>Grow Something</v>
      </c>
      <c r="P23" s="29"/>
      <c r="R23" s="230"/>
      <c r="S23" s="226" t="str">
        <f>'Cub Awards'!B26</f>
        <v>j</v>
      </c>
      <c r="T23" s="364" t="str">
        <f>'Cub Awards'!C26</f>
        <v>Participate in outdoor campfire pgm</v>
      </c>
      <c r="U23" s="364"/>
      <c r="V23" s="226" t="str">
        <f>IF('Cub Awards'!U26&lt;&gt;"", 'Cub Awards'!U26, "")</f>
        <v/>
      </c>
      <c r="W23" s="230"/>
      <c r="X23" s="227" t="str">
        <f>NOVA!B11</f>
        <v>3b</v>
      </c>
      <c r="Y23" s="227" t="str">
        <f>NOVA!C11</f>
        <v>Use scientific method to investigate</v>
      </c>
      <c r="Z23" s="227"/>
      <c r="AA23" s="227" t="str">
        <f>IF(NOVA!U11&lt;&gt;"", NOVA!U11, "")</f>
        <v/>
      </c>
      <c r="AB23" s="230"/>
      <c r="AC23" s="227" t="str">
        <f>NOVA!B70</f>
        <v>4d2</v>
      </c>
      <c r="AD23" s="227" t="str">
        <f>NOVA!C70</f>
        <v>Explain what animal must have</v>
      </c>
      <c r="AE23" s="227"/>
      <c r="AF23" s="227" t="str">
        <f>IF(NOVA!U70&lt;&gt;"", NOVA!U70, "")</f>
        <v/>
      </c>
      <c r="AG23" s="230"/>
      <c r="AH23" s="227" t="str">
        <f>NOVA!B135</f>
        <v>1c</v>
      </c>
      <c r="AI23" s="227" t="str">
        <f>NOVA!C135</f>
        <v>Discuss two with your counselor</v>
      </c>
      <c r="AJ23" s="227"/>
      <c r="AK23" s="227" t="str">
        <f>IF(NOVA!U135&lt;&gt;"", NOVA!U135, "")</f>
        <v/>
      </c>
    </row>
    <row r="24" spans="1:37">
      <c r="A24" s="133" t="str">
        <f>Electives!B58</f>
        <v>Cubs Who Care</v>
      </c>
      <c r="B24" s="31" t="str">
        <f>IF(Electives!U73&gt;0,Electives!U73," ")</f>
        <v/>
      </c>
      <c r="D24" s="377"/>
      <c r="E24" s="31">
        <f>Achievements!$B28</f>
        <v>3</v>
      </c>
      <c r="F24" s="179" t="str">
        <f>Achievements!$C28</f>
        <v>Offer a prayer, etc with family/den/pack</v>
      </c>
      <c r="G24" s="32" t="str">
        <f>IF(Achievements!U28&lt;&gt;"","A","")</f>
        <v/>
      </c>
      <c r="I24" s="378"/>
      <c r="J24" s="178" t="str">
        <f>Electives!B29</f>
        <v>1c</v>
      </c>
      <c r="K24" s="36" t="str">
        <f>Electives!C29</f>
        <v>Do 5 activities that use math</v>
      </c>
      <c r="L24" s="31" t="str">
        <f>IF(Electives!U29&lt;&gt;"","E","")</f>
        <v/>
      </c>
      <c r="N24" s="366" t="str">
        <f>Electives!E97</f>
        <v>(do 1-3 and one of 4)</v>
      </c>
      <c r="O24" s="178">
        <f>Electives!B98</f>
        <v>1</v>
      </c>
      <c r="P24" s="36" t="str">
        <f>Electives!C98</f>
        <v>Plant a seed</v>
      </c>
      <c r="Q24" s="31" t="str">
        <f>IF(Electives!U98&lt;&gt;"","E","")</f>
        <v/>
      </c>
      <c r="R24" s="230"/>
      <c r="S24" s="226" t="str">
        <f>'Cub Awards'!B27</f>
        <v>k</v>
      </c>
      <c r="T24" s="364" t="str">
        <f>'Cub Awards'!C27</f>
        <v>Participate in outdoor sporting event</v>
      </c>
      <c r="U24" s="364"/>
      <c r="V24" s="226" t="str">
        <f>IF('Cub Awards'!U27&lt;&gt;"", 'Cub Awards'!U27, "")</f>
        <v/>
      </c>
      <c r="W24" s="230"/>
      <c r="X24" s="227" t="str">
        <f>NOVA!B12</f>
        <v>3c</v>
      </c>
      <c r="Y24" s="227" t="str">
        <f>NOVA!C12</f>
        <v>Discuss findings with counselor</v>
      </c>
      <c r="Z24" s="227"/>
      <c r="AA24" s="227" t="str">
        <f>IF(NOVA!U12&lt;&gt;"", NOVA!U12, "")</f>
        <v/>
      </c>
      <c r="AB24" s="230"/>
      <c r="AC24" s="238" t="str">
        <f>NOVA!B71</f>
        <v>4e1</v>
      </c>
      <c r="AD24" s="227" t="str">
        <f>NOVA!C71</f>
        <v>Make and place a bird feeder</v>
      </c>
      <c r="AE24" s="227"/>
      <c r="AF24" s="227" t="str">
        <f>IF(NOVA!U71&lt;&gt;"", NOVA!U71, "")</f>
        <v/>
      </c>
      <c r="AG24" s="230"/>
      <c r="AH24" s="227">
        <f>NOVA!B136</f>
        <v>2</v>
      </c>
      <c r="AI24" s="227" t="str">
        <f>NOVA!C136</f>
        <v>Complete an elective listed in comment</v>
      </c>
      <c r="AJ24" s="227"/>
      <c r="AK24" s="227" t="str">
        <f>IF(NOVA!U136&lt;&gt;"", NOVA!U136, "")</f>
        <v/>
      </c>
    </row>
    <row r="25" spans="1:37" ht="12.75" customHeight="1">
      <c r="A25" s="133" t="str">
        <f>Electives!B74</f>
        <v>Digging in the Past</v>
      </c>
      <c r="B25" s="31" t="str">
        <f>IF(Electives!U80&gt;0,Electives!U80," ")</f>
        <v/>
      </c>
      <c r="D25" s="377"/>
      <c r="E25" s="31">
        <f>Achievements!$B29</f>
        <v>4</v>
      </c>
      <c r="F25" s="179" t="str">
        <f>Achievements!$C29</f>
        <v>Read a story about religious freedom</v>
      </c>
      <c r="G25" s="32" t="str">
        <f>IF(Achievements!U29&lt;&gt;"","A","")</f>
        <v/>
      </c>
      <c r="I25" s="378"/>
      <c r="J25" s="178" t="str">
        <f>Electives!B30</f>
        <v>1d</v>
      </c>
      <c r="K25" s="36" t="str">
        <f>Electives!C30</f>
        <v>Make a rekenrek with two rows</v>
      </c>
      <c r="L25" s="31" t="str">
        <f>IF(Electives!U30&lt;&gt;"","E","")</f>
        <v/>
      </c>
      <c r="N25" s="371"/>
      <c r="O25" s="178">
        <f>Electives!B99</f>
        <v>2</v>
      </c>
      <c r="P25" s="36" t="str">
        <f>Electives!C99</f>
        <v>Learn about what grows in your area</v>
      </c>
      <c r="Q25" s="31" t="str">
        <f>IF(Electives!U99&lt;&gt;"","E","")</f>
        <v/>
      </c>
      <c r="R25" s="230"/>
      <c r="S25" s="226" t="str">
        <f>'Cub Awards'!B28</f>
        <v>l</v>
      </c>
      <c r="T25" s="364" t="str">
        <f>'Cub Awards'!C28</f>
        <v>Participate in outdoor worship service</v>
      </c>
      <c r="U25" s="364"/>
      <c r="V25" s="226" t="str">
        <f>IF('Cub Awards'!U28&lt;&gt;"", 'Cub Awards'!U28, "")</f>
        <v/>
      </c>
      <c r="W25" s="230"/>
      <c r="X25" s="227">
        <f>NOVA!B13</f>
        <v>4</v>
      </c>
      <c r="Y25" s="227" t="str">
        <f>NOVA!C13</f>
        <v>Visit a place where science is done</v>
      </c>
      <c r="Z25" s="227"/>
      <c r="AA25" s="227" t="str">
        <f>IF(NOVA!U13&lt;&gt;"", NOVA!U13, "")</f>
        <v/>
      </c>
      <c r="AB25" s="230"/>
      <c r="AC25" s="227" t="str">
        <f>NOVA!B72</f>
        <v>4e2</v>
      </c>
      <c r="AD25" s="227" t="str">
        <f>NOVA!C72</f>
        <v>Fill feeder with birdseed</v>
      </c>
      <c r="AE25" s="227"/>
      <c r="AF25" s="227" t="str">
        <f>IF(NOVA!U72&lt;&gt;"", NOVA!U72, "")</f>
        <v/>
      </c>
      <c r="AG25" s="230"/>
      <c r="AH25" s="227" t="str">
        <f>NOVA!B137</f>
        <v>3a1</v>
      </c>
      <c r="AI25" s="227" t="str">
        <f>NOVA!C137</f>
        <v>Make a list of the three kinds of levers</v>
      </c>
      <c r="AJ25" s="227"/>
      <c r="AK25" s="227" t="str">
        <f>IF(NOVA!U137&lt;&gt;"", NOVA!U137, "")</f>
        <v/>
      </c>
    </row>
    <row r="26" spans="1:37" ht="12.75" customHeight="1">
      <c r="A26" s="133" t="str">
        <f>Electives!B81</f>
        <v>Finding Your Way</v>
      </c>
      <c r="B26" s="31" t="str">
        <f>IF(Electives!U88&gt;0,Electives!U88," ")</f>
        <v xml:space="preserve"> </v>
      </c>
      <c r="D26" s="377"/>
      <c r="E26" s="31">
        <f>Achievements!$B30</f>
        <v>5</v>
      </c>
      <c r="F26" s="179" t="str">
        <f>Achievements!$C30</f>
        <v>Learn a song of grace</v>
      </c>
      <c r="G26" s="32" t="str">
        <f>IF(Achievements!U30&lt;&gt;"","A","")</f>
        <v/>
      </c>
      <c r="I26" s="378"/>
      <c r="J26" s="178" t="str">
        <f>Electives!B31</f>
        <v>1e</v>
      </c>
      <c r="K26" s="36" t="str">
        <f>Electives!C31</f>
        <v xml:space="preserve">Make a rain gauge </v>
      </c>
      <c r="L26" s="31" t="str">
        <f>IF(Electives!U31&lt;&gt;"","E","")</f>
        <v/>
      </c>
      <c r="N26" s="371"/>
      <c r="O26" s="178">
        <f>Electives!B100</f>
        <v>3</v>
      </c>
      <c r="P26" s="36" t="str">
        <f>Electives!C100</f>
        <v>Visit a botanical garden</v>
      </c>
      <c r="Q26" s="31" t="str">
        <f>IF(Electives!U100&lt;&gt;"","E","")</f>
        <v/>
      </c>
      <c r="R26" s="231"/>
      <c r="S26" s="226" t="str">
        <f>'Cub Awards'!B29</f>
        <v>m</v>
      </c>
      <c r="T26" s="364" t="str">
        <f>'Cub Awards'!C29</f>
        <v>Explore park</v>
      </c>
      <c r="U26" s="364"/>
      <c r="V26" s="226" t="str">
        <f>IF('Cub Awards'!U29&lt;&gt;"", 'Cub Awards'!U29, "")</f>
        <v/>
      </c>
      <c r="W26" s="231"/>
      <c r="X26" s="227" t="str">
        <f>NOVA!B14</f>
        <v>4a</v>
      </c>
      <c r="Y26" s="227" t="str">
        <f>NOVA!C14</f>
        <v>Talk to someone in charge about science</v>
      </c>
      <c r="Z26" s="227"/>
      <c r="AA26" s="227" t="str">
        <f>IF(NOVA!U14&lt;&gt;"", NOVA!U14, "")</f>
        <v/>
      </c>
      <c r="AB26" s="231"/>
      <c r="AC26" s="227" t="str">
        <f>NOVA!B73</f>
        <v>4e3</v>
      </c>
      <c r="AD26" s="227" t="str">
        <f>NOVA!C73</f>
        <v>Provide a water source</v>
      </c>
      <c r="AE26" s="227"/>
      <c r="AF26" s="227" t="str">
        <f>IF(NOVA!U73&lt;&gt;"", NOVA!U73, "")</f>
        <v/>
      </c>
      <c r="AG26" s="231"/>
      <c r="AH26" s="227" t="str">
        <f>NOVA!B138</f>
        <v>3a2</v>
      </c>
      <c r="AI26" s="227" t="str">
        <f>NOVA!C138</f>
        <v>Show how each lever work</v>
      </c>
      <c r="AJ26" s="227"/>
      <c r="AK26" s="227" t="str">
        <f>IF(NOVA!U138&lt;&gt;"", NOVA!U138, "")</f>
        <v/>
      </c>
    </row>
    <row r="27" spans="1:37" ht="13.2" customHeight="1">
      <c r="A27" s="133" t="str">
        <f>Electives!B89</f>
        <v>Germs Alive!</v>
      </c>
      <c r="B27" s="31" t="str">
        <f>IF(Electives!U96&gt;0,Electives!U96," ")</f>
        <v xml:space="preserve"> </v>
      </c>
      <c r="D27" s="377"/>
      <c r="E27" s="31">
        <f>Achievements!$B31</f>
        <v>6</v>
      </c>
      <c r="F27" s="179" t="str">
        <f>Achievements!$C31</f>
        <v>Visit a religious monument</v>
      </c>
      <c r="G27" s="32" t="str">
        <f>IF(Achievements!U31&lt;&gt;"","A","")</f>
        <v/>
      </c>
      <c r="I27" s="378"/>
      <c r="J27" s="178" t="str">
        <f>Electives!B33</f>
        <v>2a</v>
      </c>
      <c r="K27" s="36" t="str">
        <f>Electives!C33</f>
        <v>Identify 3 shapes in nature</v>
      </c>
      <c r="L27" s="31" t="str">
        <f>IF(Electives!U33&lt;&gt;"","E","")</f>
        <v/>
      </c>
      <c r="N27" s="371"/>
      <c r="O27" s="178" t="str">
        <f>Electives!B101</f>
        <v>4a</v>
      </c>
      <c r="P27" s="36" t="str">
        <f>Electives!C101</f>
        <v>Make a terrarium</v>
      </c>
      <c r="Q27" s="31" t="str">
        <f>IF(Electives!U101&lt;&gt;"","E","")</f>
        <v/>
      </c>
      <c r="R27" s="228"/>
      <c r="S27" s="226" t="str">
        <f>'Cub Awards'!B30</f>
        <v>n</v>
      </c>
      <c r="T27" s="364" t="str">
        <f>'Cub Awards'!C30</f>
        <v>Invent and play outside game</v>
      </c>
      <c r="U27" s="364"/>
      <c r="V27" s="226" t="str">
        <f>IF('Cub Awards'!U30&lt;&gt;"", 'Cub Awards'!U30, "")</f>
        <v/>
      </c>
      <c r="W27" s="228"/>
      <c r="X27" s="227" t="str">
        <f>NOVA!B15</f>
        <v>4b</v>
      </c>
      <c r="Y27" s="227" t="str">
        <f>NOVA!C15</f>
        <v>Discuss science done/used/explained</v>
      </c>
      <c r="Z27" s="227"/>
      <c r="AA27" s="227" t="str">
        <f>IF(NOVA!U15&lt;&gt;"", NOVA!U15, "")</f>
        <v/>
      </c>
      <c r="AB27" s="228"/>
      <c r="AC27" s="227" t="str">
        <f>NOVA!B74</f>
        <v>4e4</v>
      </c>
      <c r="AD27" s="227" t="str">
        <f>NOVA!C74</f>
        <v>Watch and record feeder for 2 weeks</v>
      </c>
      <c r="AE27" s="227"/>
      <c r="AF27" s="227" t="str">
        <f>IF(NOVA!U74&lt;&gt;"", NOVA!U74, "")</f>
        <v/>
      </c>
      <c r="AG27" s="228"/>
      <c r="AH27" s="227" t="str">
        <f>NOVA!B139</f>
        <v>3a3</v>
      </c>
      <c r="AI27" s="227" t="str">
        <f>NOVA!C139</f>
        <v>Show how the lever moves something</v>
      </c>
      <c r="AJ27" s="227"/>
      <c r="AK27" s="227" t="str">
        <f>IF(NOVA!U139&lt;&gt;"", NOVA!U139, "")</f>
        <v/>
      </c>
    </row>
    <row r="28" spans="1:37" ht="13.2" customHeight="1">
      <c r="A28" s="133" t="str">
        <f>Electives!B97</f>
        <v>Grow Something</v>
      </c>
      <c r="B28" s="31" t="str">
        <f>IF(Electives!U104&gt;0,Electives!U104," ")</f>
        <v/>
      </c>
      <c r="D28" s="180" t="str">
        <f>Achievements!$B33</f>
        <v>Howling at the Moon</v>
      </c>
      <c r="E28" s="180"/>
      <c r="F28" s="180"/>
      <c r="G28" s="180"/>
      <c r="I28" s="378"/>
      <c r="J28" s="178" t="str">
        <f>Electives!B34</f>
        <v>2b</v>
      </c>
      <c r="K28" s="36" t="str">
        <f>Electives!C34</f>
        <v>Identify 2 shapes in bridges</v>
      </c>
      <c r="L28" s="31" t="str">
        <f>IF(Electives!U34&lt;&gt;"","E","")</f>
        <v/>
      </c>
      <c r="N28" s="371"/>
      <c r="O28" s="178" t="str">
        <f>Electives!B102</f>
        <v>4b</v>
      </c>
      <c r="P28" s="36" t="str">
        <f>Electives!C102</f>
        <v>Grow a garden with a seed tray</v>
      </c>
      <c r="Q28" s="31" t="str">
        <f>IF(Electives!U102&lt;&gt;"","E","")</f>
        <v/>
      </c>
      <c r="R28" s="230"/>
      <c r="S28" s="229"/>
      <c r="T28" s="324" t="str">
        <f>'Cub Awards'!C32</f>
        <v>World Conservation Award</v>
      </c>
      <c r="U28" s="324"/>
      <c r="V28" s="229"/>
      <c r="W28" s="230"/>
      <c r="X28" s="227">
        <f>NOVA!B16</f>
        <v>5</v>
      </c>
      <c r="Y28" s="227" t="str">
        <f>NOVA!C16</f>
        <v>Discuss how science affects daily life</v>
      </c>
      <c r="Z28" s="227"/>
      <c r="AA28" s="227" t="str">
        <f>IF(NOVA!U16&lt;&gt;"", NOVA!U16, "")</f>
        <v/>
      </c>
      <c r="AB28" s="230"/>
      <c r="AC28" s="227" t="str">
        <f>NOVA!B75</f>
        <v>4e5</v>
      </c>
      <c r="AD28" s="227" t="str">
        <f>NOVA!C75</f>
        <v>Identify visitors</v>
      </c>
      <c r="AE28" s="227"/>
      <c r="AF28" s="227" t="str">
        <f>IF(NOVA!U75&lt;&gt;"", NOVA!U75, "")</f>
        <v/>
      </c>
      <c r="AG28" s="230"/>
      <c r="AH28" s="227" t="str">
        <f>NOVA!B140</f>
        <v>3a4</v>
      </c>
      <c r="AI28" s="227" t="str">
        <f>NOVA!C140</f>
        <v>Show the class of each lever</v>
      </c>
      <c r="AJ28" s="227"/>
      <c r="AK28" s="227" t="str">
        <f>IF(NOVA!U140&lt;&gt;"", NOVA!U140, "")</f>
        <v/>
      </c>
    </row>
    <row r="29" spans="1:37" ht="12.75" customHeight="1">
      <c r="A29" s="133" t="str">
        <f>Electives!B105</f>
        <v>Hometown Heroes</v>
      </c>
      <c r="B29" s="31" t="str">
        <f>IF(Electives!U112&gt;0,Electives!U112," ")</f>
        <v/>
      </c>
      <c r="D29" s="373" t="str">
        <f>Achievements!E33</f>
        <v>(do all)</v>
      </c>
      <c r="E29" s="32">
        <f>Achievements!$B34</f>
        <v>1</v>
      </c>
      <c r="F29" s="33" t="str">
        <f>Achievements!$C34</f>
        <v>Communicate in two ways</v>
      </c>
      <c r="G29" s="32" t="str">
        <f>IF(Achievements!U34&lt;&gt;"","A","")</f>
        <v/>
      </c>
      <c r="I29" s="378"/>
      <c r="J29" s="178" t="str">
        <f>Electives!B35</f>
        <v>2c</v>
      </c>
      <c r="K29" s="36" t="str">
        <f>Electives!C35</f>
        <v>Choose a shape and record where you see it</v>
      </c>
      <c r="L29" s="31" t="str">
        <f>IF(Electives!U35&lt;&gt;"","E","")</f>
        <v/>
      </c>
      <c r="N29" s="372"/>
      <c r="O29" s="178" t="str">
        <f>Electives!B103</f>
        <v>4c</v>
      </c>
      <c r="P29" s="36" t="str">
        <f>Electives!C103</f>
        <v>Grow a sweep potato in water</v>
      </c>
      <c r="Q29" s="31" t="str">
        <f>IF(Electives!U103&lt;&gt;"","E","")</f>
        <v/>
      </c>
      <c r="R29" s="224"/>
      <c r="S29" s="226">
        <f>'Cub Awards'!B33</f>
        <v>1</v>
      </c>
      <c r="T29" s="364" t="str">
        <f>'Cub Awards'!C33</f>
        <v>Complete Paws on the Path</v>
      </c>
      <c r="U29" s="364"/>
      <c r="V29" s="226" t="str">
        <f>IF('Cub Awards'!U33&lt;&gt;"", 'Cub Awards'!U33,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IF(NOVA!U76&lt;&gt;"", NOVA!U76, "")</f>
        <v/>
      </c>
      <c r="AG29" s="224"/>
      <c r="AH29" s="227" t="str">
        <f>NOVA!B141</f>
        <v>3a5</v>
      </c>
      <c r="AI29" s="227" t="str">
        <f>NOVA!C141</f>
        <v>Show why we use levers</v>
      </c>
      <c r="AJ29" s="227"/>
      <c r="AK29" s="227" t="str">
        <f>IF(NOVA!U141&lt;&gt;"", NOVA!U141, "")</f>
        <v/>
      </c>
    </row>
    <row r="30" spans="1:37" ht="12.75" customHeight="1">
      <c r="A30" s="133" t="str">
        <f>Electives!B113</f>
        <v>Motor Away</v>
      </c>
      <c r="B30" s="31" t="str">
        <f>IF(Electives!U118&gt;0,Electives!U118," ")</f>
        <v xml:space="preserve"> </v>
      </c>
      <c r="D30" s="374"/>
      <c r="E30" s="31">
        <f>Achievements!$B35</f>
        <v>2</v>
      </c>
      <c r="F30" s="179" t="str">
        <f>Achievements!$C35</f>
        <v>Create an original skit</v>
      </c>
      <c r="G30" s="32" t="str">
        <f>IF(Achievements!U35&lt;&gt;"","A","")</f>
        <v/>
      </c>
      <c r="I30" s="378"/>
      <c r="J30" s="178" t="str">
        <f>Electives!B37</f>
        <v>3a</v>
      </c>
      <c r="K30" s="36" t="str">
        <f>Electives!C37</f>
        <v>Count the number of colors in a package</v>
      </c>
      <c r="L30" s="31" t="str">
        <f>IF(Electives!U37&lt;&gt;"","E","")</f>
        <v/>
      </c>
      <c r="O30" s="174" t="str">
        <f>Electives!B105</f>
        <v>Hometown Heroes</v>
      </c>
      <c r="P30" s="29"/>
      <c r="R30" s="224"/>
      <c r="S30" s="226">
        <f>'Cub Awards'!B34</f>
        <v>2</v>
      </c>
      <c r="T30" s="364" t="str">
        <f>'Cub Awards'!C34</f>
        <v>Complete Grow Something</v>
      </c>
      <c r="U30" s="364"/>
      <c r="V30" s="226" t="str">
        <f>IF('Cub Awards'!U34&lt;&gt;"", 'Cub Awards'!U34, "")</f>
        <v/>
      </c>
      <c r="W30" s="224"/>
      <c r="X30" s="227" t="str">
        <f>NOVA!B19</f>
        <v>1a</v>
      </c>
      <c r="Y30" s="227" t="str">
        <f>NOVA!C19</f>
        <v>Read or watch 1 hour of Earth science content</v>
      </c>
      <c r="Z30" s="227"/>
      <c r="AA30" s="227" t="str">
        <f>IF(NOVA!U19&lt;&gt;"", NOVA!U19, "")</f>
        <v/>
      </c>
      <c r="AB30" s="224"/>
      <c r="AC30" s="227" t="str">
        <f>NOVA!B77</f>
        <v>4f</v>
      </c>
      <c r="AD30" s="227" t="str">
        <f>NOVA!C77</f>
        <v>Earn Outdoor Ethics or Conservation awards</v>
      </c>
      <c r="AE30" s="227"/>
      <c r="AF30" s="227" t="str">
        <f>IF(NOVA!U77&lt;&gt;"", NOVA!U77, "")</f>
        <v/>
      </c>
      <c r="AG30" s="224"/>
      <c r="AH30" s="227" t="str">
        <f>NOVA!B142</f>
        <v>3b</v>
      </c>
      <c r="AI30" s="227" t="str">
        <f>NOVA!C142</f>
        <v>Design ONE of the following</v>
      </c>
      <c r="AJ30" s="227"/>
      <c r="AK30" s="227" t="str">
        <f>IF(NOVA!U142&lt;&gt;"", NOVA!U142, "")</f>
        <v/>
      </c>
    </row>
    <row r="31" spans="1:37">
      <c r="A31" s="133" t="str">
        <f>Electives!B119</f>
        <v>Paws of Skill</v>
      </c>
      <c r="B31" s="31" t="str">
        <f>IF(Electives!U127&gt;0,Electives!U127," ")</f>
        <v xml:space="preserve"> </v>
      </c>
      <c r="D31" s="374"/>
      <c r="E31" s="31">
        <f>Achievements!$B36</f>
        <v>3</v>
      </c>
      <c r="F31" s="179" t="str">
        <f>Achievements!$C36</f>
        <v>Present a campfire program</v>
      </c>
      <c r="G31" s="32" t="str">
        <f>IF(Achievements!U36&lt;&gt;"","A","")</f>
        <v/>
      </c>
      <c r="I31" s="378"/>
      <c r="J31" s="178" t="str">
        <f>Electives!B38</f>
        <v>3ai</v>
      </c>
      <c r="K31" s="36" t="str">
        <f>Electives!C38</f>
        <v>Draw graph of the number of colors</v>
      </c>
      <c r="L31" s="31" t="str">
        <f>IF(Electives!U38&lt;&gt;"","E","")</f>
        <v/>
      </c>
      <c r="N31" s="366" t="str">
        <f>Electives!E105</f>
        <v>(do 1-3 and one of 4)</v>
      </c>
      <c r="O31" s="178">
        <f>Electives!B106</f>
        <v>1</v>
      </c>
      <c r="P31" s="36" t="str">
        <f>Electives!C106</f>
        <v>Talk about being a hero</v>
      </c>
      <c r="Q31" s="31" t="str">
        <f>IF(Electives!U106&lt;&gt;"","E","")</f>
        <v/>
      </c>
      <c r="R31" s="230"/>
      <c r="S31" s="226">
        <f>'Cub Awards'!B35</f>
        <v>3</v>
      </c>
      <c r="T31" s="364" t="str">
        <f>'Cub Awards'!C35</f>
        <v>Complete Spirit of the Water 1 &amp; 2</v>
      </c>
      <c r="U31" s="364"/>
      <c r="V31" s="226" t="str">
        <f>IF('Cub Awards'!U35&lt;&gt;"", 'Cub Awards'!U35, "")</f>
        <v/>
      </c>
      <c r="W31" s="230"/>
      <c r="X31" s="227" t="str">
        <f>NOVA!B20</f>
        <v>1b</v>
      </c>
      <c r="Y31" s="227" t="str">
        <f>NOVA!C20</f>
        <v>List at least two questions or ideas</v>
      </c>
      <c r="Z31" s="227"/>
      <c r="AA31" s="227" t="str">
        <f>IF(NOVA!U20&lt;&gt;"", NOVA!U20, "")</f>
        <v/>
      </c>
      <c r="AB31" s="230"/>
      <c r="AC31" s="227">
        <f>NOVA!B78</f>
        <v>5</v>
      </c>
      <c r="AD31" s="227" t="str">
        <f>NOVA!C78</f>
        <v>Visit a place to observe wildlife</v>
      </c>
      <c r="AE31" s="227"/>
      <c r="AF31" s="227" t="str">
        <f>IF(NOVA!U78&lt;&gt;"", NOVA!U78, "")</f>
        <v/>
      </c>
      <c r="AG31" s="230"/>
      <c r="AH31" s="227" t="str">
        <f>NOVA!B143</f>
        <v>3b1</v>
      </c>
      <c r="AI31" s="227" t="str">
        <f>NOVA!C143</f>
        <v>A playground fixture using a lever</v>
      </c>
      <c r="AJ31" s="227"/>
      <c r="AK31" s="227" t="str">
        <f>IF(NOVA!U143&lt;&gt;"", NOVA!U143, "")</f>
        <v/>
      </c>
    </row>
    <row r="32" spans="1:37">
      <c r="A32" s="134" t="str">
        <f>Electives!B128</f>
        <v>Spirit of the Water</v>
      </c>
      <c r="B32" s="31" t="str">
        <f>IF(Electives!U134&gt;0,Electives!U134," ")</f>
        <v xml:space="preserve"> </v>
      </c>
      <c r="D32" s="375"/>
      <c r="E32" s="31">
        <f>Achievements!$B37</f>
        <v>4</v>
      </c>
      <c r="F32" s="179" t="str">
        <f>Achievements!$C37</f>
        <v>Perform your campfire program</v>
      </c>
      <c r="G32" s="32" t="str">
        <f>IF(Achievements!U37&lt;&gt;"","A","")</f>
        <v/>
      </c>
      <c r="I32" s="378"/>
      <c r="J32" s="178" t="str">
        <f>Electives!B39</f>
        <v>3aii</v>
      </c>
      <c r="K32" s="36" t="str">
        <f>Electives!C39</f>
        <v>Determine most common color</v>
      </c>
      <c r="L32" s="31" t="str">
        <f>IF(Electives!U39&lt;&gt;"","E","")</f>
        <v/>
      </c>
      <c r="N32" s="371"/>
      <c r="O32" s="178">
        <f>Electives!B107</f>
        <v>2</v>
      </c>
      <c r="P32" s="36" t="str">
        <f>Electives!C107</f>
        <v>Visit an agency where you find heroes</v>
      </c>
      <c r="Q32" s="31" t="str">
        <f>IF(Electives!U107&lt;&gt;"","E","")</f>
        <v/>
      </c>
      <c r="R32" s="230"/>
      <c r="S32" s="226">
        <f>'Cub Awards'!B36</f>
        <v>4</v>
      </c>
      <c r="T32" s="364" t="str">
        <f>'Cub Awards'!C36</f>
        <v>Participate in conservation project</v>
      </c>
      <c r="U32" s="364"/>
      <c r="V32" s="226" t="str">
        <f>IF('Cub Awards'!U36&lt;&gt;"", 'Cub Awards'!U36, "")</f>
        <v/>
      </c>
      <c r="W32" s="230"/>
      <c r="X32" s="227" t="str">
        <f>NOVA!B21</f>
        <v>1c</v>
      </c>
      <c r="Y32" s="227" t="str">
        <f>NOVA!C21</f>
        <v>Discuss two with your counselor</v>
      </c>
      <c r="Z32" s="227"/>
      <c r="AA32" s="227" t="str">
        <f>IF(NOVA!U21&lt;&gt;"", NOVA!U21, "")</f>
        <v/>
      </c>
      <c r="AB32" s="230"/>
      <c r="AC32" s="227" t="str">
        <f>NOVA!B79</f>
        <v>5a1</v>
      </c>
      <c r="AD32" s="227" t="str">
        <f>NOVA!C79</f>
        <v>Talk about different species living there</v>
      </c>
      <c r="AE32" s="227"/>
      <c r="AF32" s="227" t="str">
        <f>IF(NOVA!U79&lt;&gt;"", NOVA!U79, "")</f>
        <v/>
      </c>
      <c r="AG32" s="230"/>
      <c r="AH32" s="227" t="str">
        <f>NOVA!B144</f>
        <v>3b2</v>
      </c>
      <c r="AI32" s="227" t="str">
        <f>NOVA!C144</f>
        <v>A game / sport using a lever</v>
      </c>
      <c r="AJ32" s="227"/>
      <c r="AK32" s="227" t="str">
        <f>IF(NOVA!U144&lt;&gt;"", NOVA!U144, "")</f>
        <v/>
      </c>
    </row>
    <row r="33" spans="1:37" ht="13.2" customHeight="1">
      <c r="D33" s="28" t="str">
        <f>Achievements!$B39</f>
        <v>Paws on the Path</v>
      </c>
      <c r="E33" s="28"/>
      <c r="F33" s="28"/>
      <c r="G33" s="28"/>
      <c r="I33" s="378"/>
      <c r="J33" s="178" t="str">
        <f>Electives!B40</f>
        <v>3aiii</v>
      </c>
      <c r="K33" s="36" t="str">
        <f>Electives!C40</f>
        <v>Compare your results</v>
      </c>
      <c r="L33" s="31" t="str">
        <f>IF(Electives!U40&lt;&gt;"","E","")</f>
        <v/>
      </c>
      <c r="N33" s="371"/>
      <c r="O33" s="178">
        <f>Electives!B108</f>
        <v>3</v>
      </c>
      <c r="P33" s="36" t="str">
        <f>Electives!C108</f>
        <v>Interview a hero</v>
      </c>
      <c r="Q33" s="31" t="str">
        <f>IF(Electives!U108&lt;&gt;"","E","")</f>
        <v/>
      </c>
      <c r="R33" s="230"/>
      <c r="W33" s="230"/>
      <c r="X33" s="227">
        <f>NOVA!B22</f>
        <v>2</v>
      </c>
      <c r="Y33" s="227" t="str">
        <f>NOVA!C22</f>
        <v>Complete an elective listed in comment</v>
      </c>
      <c r="Z33" s="227"/>
      <c r="AA33" s="227" t="str">
        <f>IF(NOVA!U22&lt;&gt;"", NOVA!U22, "")</f>
        <v/>
      </c>
      <c r="AB33" s="230"/>
      <c r="AC33" s="227" t="str">
        <f>NOVA!B80</f>
        <v>5a2</v>
      </c>
      <c r="AD33" s="227" t="str">
        <f>NOVA!C80</f>
        <v>Ask expert about what they studied</v>
      </c>
      <c r="AE33" s="227"/>
      <c r="AF33" s="227" t="str">
        <f>IF(NOVA!U80&lt;&gt;"", NOVA!U80, "")</f>
        <v/>
      </c>
      <c r="AG33" s="230"/>
      <c r="AH33" s="227" t="str">
        <f>NOVA!B145</f>
        <v>3b3</v>
      </c>
      <c r="AI33" s="227" t="str">
        <f>NOVA!C145</f>
        <v>An invention using a lever</v>
      </c>
      <c r="AJ33" s="227"/>
      <c r="AK33" s="227" t="str">
        <f>IF(NOVA!U145&lt;&gt;"", NOVA!U145, "")</f>
        <v/>
      </c>
    </row>
    <row r="34" spans="1:37" ht="12.75" customHeight="1">
      <c r="D34" s="373" t="str">
        <f>Achievements!E39</f>
        <v>(do 1-5)</v>
      </c>
      <c r="E34" s="31">
        <f>Achievements!$B40</f>
        <v>1</v>
      </c>
      <c r="F34" s="179" t="str">
        <f>Achievements!$C40</f>
        <v>Prepare for a hike</v>
      </c>
      <c r="G34" s="31" t="str">
        <f>IF(Achievements!U40&lt;&gt;"","A","")</f>
        <v/>
      </c>
      <c r="I34" s="378"/>
      <c r="J34" s="178" t="str">
        <f>Electives!B41</f>
        <v>3aiv</v>
      </c>
      <c r="K34" s="36" t="str">
        <f>Electives!C41</f>
        <v>Predict the colors in a different package</v>
      </c>
      <c r="L34" s="31" t="str">
        <f>IF(Electives!U41&lt;&gt;"","E","")</f>
        <v/>
      </c>
      <c r="N34" s="371"/>
      <c r="O34" s="178" t="str">
        <f>Electives!B109</f>
        <v>4a</v>
      </c>
      <c r="P34" s="36" t="str">
        <f>Electives!C109</f>
        <v>Honor a serviceperson with a care package</v>
      </c>
      <c r="Q34" s="31" t="str">
        <f>IF(Electives!U109&lt;&gt;"","E","")</f>
        <v/>
      </c>
      <c r="R34" s="224"/>
      <c r="W34" s="224"/>
      <c r="X34" s="227">
        <f>NOVA!B23</f>
        <v>3</v>
      </c>
      <c r="Y34" s="227" t="str">
        <f>NOVA!C23</f>
        <v>Investigate All of A, B, C, OR D</v>
      </c>
      <c r="Z34" s="227"/>
      <c r="AA34" s="227" t="str">
        <f>IF(NOVA!U23&lt;&gt;"", NOVA!U23, "")</f>
        <v/>
      </c>
      <c r="AB34" s="224"/>
      <c r="AC34" s="227" t="str">
        <f>NOVA!B81</f>
        <v>5b</v>
      </c>
      <c r="AD34" s="227" t="str">
        <f>NOVA!C81</f>
        <v>Discuss with counselor your visit</v>
      </c>
      <c r="AE34" s="227"/>
      <c r="AF34" s="227" t="str">
        <f>IF(NOVA!U81&lt;&gt;"", NOVA!U81, "")</f>
        <v/>
      </c>
      <c r="AG34" s="224"/>
      <c r="AH34" s="227" t="str">
        <f>NOVA!B146</f>
        <v>3c</v>
      </c>
      <c r="AI34" s="227" t="str">
        <f>NOVA!C146</f>
        <v>Discuss findings with counselor</v>
      </c>
      <c r="AJ34" s="227"/>
      <c r="AK34" s="227" t="str">
        <f>IF(NOVA!U146&lt;&gt;"", NOVA!U146, "")</f>
        <v/>
      </c>
    </row>
    <row r="35" spans="1:37" ht="13.2" customHeight="1">
      <c r="A35" s="105" t="s">
        <v>103</v>
      </c>
      <c r="B35" s="106"/>
      <c r="D35" s="374"/>
      <c r="E35" s="31">
        <f>Achievements!$B41</f>
        <v>2</v>
      </c>
      <c r="F35" s="179" t="str">
        <f>Achievements!$C41</f>
        <v>Tell what the buddy system is</v>
      </c>
      <c r="G35" s="31" t="str">
        <f>IF(Achievements!U41&lt;&gt;"","A","")</f>
        <v/>
      </c>
      <c r="I35" s="378"/>
      <c r="J35" s="178" t="str">
        <f>Electives!B42</f>
        <v>3av</v>
      </c>
      <c r="K35" s="36" t="str">
        <f>Electives!C42</f>
        <v>Decide if your prediction was close</v>
      </c>
      <c r="L35" s="31" t="str">
        <f>IF(Electives!U42&lt;&gt;"","E","")</f>
        <v/>
      </c>
      <c r="N35" s="371"/>
      <c r="O35" s="178" t="str">
        <f>Electives!B110</f>
        <v>4b</v>
      </c>
      <c r="P35" s="36" t="str">
        <f>Electives!C110</f>
        <v>Find out about service animals</v>
      </c>
      <c r="Q35" s="31" t="str">
        <f>IF(Electives!U110&lt;&gt;"","E","")</f>
        <v/>
      </c>
      <c r="R35" s="224"/>
      <c r="W35" s="224"/>
      <c r="X35" s="227" t="str">
        <f>NOVA!B24</f>
        <v>3a1</v>
      </c>
      <c r="Y35" s="227" t="str">
        <f>NOVA!C24</f>
        <v>How are volcanoes are formed</v>
      </c>
      <c r="Z35" s="227"/>
      <c r="AA35" s="227" t="str">
        <f>IF(NOVA!U24&lt;&gt;"", NOVA!U24, "")</f>
        <v/>
      </c>
      <c r="AB35" s="224"/>
      <c r="AC35" s="227" t="str">
        <f>NOVA!B82</f>
        <v>6a</v>
      </c>
      <c r="AD35" s="227" t="str">
        <f>NOVA!C82</f>
        <v>Discuss why wildlife is important</v>
      </c>
      <c r="AE35" s="227"/>
      <c r="AF35" s="227" t="str">
        <f>IF(NOVA!U82&lt;&gt;"", NOVA!U82, "")</f>
        <v/>
      </c>
      <c r="AG35" s="224"/>
      <c r="AH35" s="227" t="str">
        <f>NOVA!B147</f>
        <v>4a</v>
      </c>
      <c r="AI35" s="227" t="str">
        <f>NOVA!C147</f>
        <v>Visit a place that uses levers</v>
      </c>
      <c r="AJ35" s="227"/>
      <c r="AK35" s="227" t="str">
        <f>IF(NOVA!U147&lt;&gt;"", NOVA!U147, "")</f>
        <v/>
      </c>
    </row>
    <row r="36" spans="1:37" ht="12.75" customHeight="1">
      <c r="A36" s="107" t="s">
        <v>104</v>
      </c>
      <c r="B36" s="23"/>
      <c r="D36" s="374"/>
      <c r="E36" s="31">
        <f>Achievements!$B42</f>
        <v>3</v>
      </c>
      <c r="F36" s="179" t="str">
        <f>Achievements!$C42</f>
        <v>Chose appropriate clothing for a hike</v>
      </c>
      <c r="G36" s="31" t="str">
        <f>IF(Achievements!U42&lt;&gt;"","A","")</f>
        <v/>
      </c>
      <c r="I36" s="378"/>
      <c r="J36" s="178" t="str">
        <f>Electives!B43</f>
        <v>3b</v>
      </c>
      <c r="K36" s="36" t="str">
        <f>Electives!C43</f>
        <v>Measure peoples height and count steps</v>
      </c>
      <c r="L36" s="31" t="str">
        <f>IF(Electives!U43&lt;&gt;"","E","")</f>
        <v/>
      </c>
      <c r="N36" s="372"/>
      <c r="O36" s="178" t="str">
        <f>Electives!B111</f>
        <v>4c</v>
      </c>
      <c r="P36" s="36" t="str">
        <f>Electives!C111</f>
        <v>Participate in an event that celebrates heroes</v>
      </c>
      <c r="Q36" s="31" t="str">
        <f>IF(Electives!U111&lt;&gt;"","E","")</f>
        <v/>
      </c>
      <c r="R36" s="230"/>
      <c r="S36" s="365" t="s">
        <v>669</v>
      </c>
      <c r="T36" s="365"/>
      <c r="U36" s="365"/>
      <c r="V36" s="365"/>
      <c r="W36" s="230"/>
      <c r="X36" s="227" t="str">
        <f>NOVA!B25</f>
        <v>3a2</v>
      </c>
      <c r="Y36" s="227" t="str">
        <f>NOVA!C25</f>
        <v>Difference between lava and magma</v>
      </c>
      <c r="Z36" s="227"/>
      <c r="AA36" s="227" t="str">
        <f>IF(NOVA!U25&lt;&gt;"", NOVA!U25, "")</f>
        <v/>
      </c>
      <c r="AB36" s="230"/>
      <c r="AC36" s="227" t="str">
        <f>NOVA!B83</f>
        <v>6b</v>
      </c>
      <c r="AD36" s="227" t="str">
        <f>NOVA!C83</f>
        <v>Discuss why biodiversity is important</v>
      </c>
      <c r="AE36" s="227"/>
      <c r="AF36" s="227" t="str">
        <f>IF(NOVA!U83&lt;&gt;"", NOVA!U83, "")</f>
        <v/>
      </c>
      <c r="AG36" s="230"/>
      <c r="AH36" s="227" t="str">
        <f>NOVA!B148</f>
        <v>4b</v>
      </c>
      <c r="AI36" s="227" t="str">
        <f>NOVA!C148</f>
        <v>Discuss the equipment using levers</v>
      </c>
      <c r="AJ36" s="227"/>
      <c r="AK36" s="227" t="str">
        <f>IF(NOVA!U148&lt;&gt;"", NOVA!U148, "")</f>
        <v/>
      </c>
    </row>
    <row r="37" spans="1:37" ht="12.75" customHeight="1">
      <c r="A37" s="107" t="s">
        <v>114</v>
      </c>
      <c r="B37" s="23"/>
      <c r="D37" s="374"/>
      <c r="E37" s="31">
        <f>Achievements!$B43</f>
        <v>4</v>
      </c>
      <c r="F37" s="179" t="str">
        <f>Achievements!$C43</f>
        <v>Discuss how you show respect for wildlife</v>
      </c>
      <c r="G37" s="31" t="str">
        <f>IF(Achievements!U43&lt;&gt;"","A","")</f>
        <v/>
      </c>
      <c r="I37" s="378"/>
      <c r="J37" s="178" t="str">
        <f>Electives!B44</f>
        <v>3c</v>
      </c>
      <c r="K37" s="36" t="str">
        <f>Electives!C44</f>
        <v>Graph number of shots to make 5 baskets</v>
      </c>
      <c r="L37" s="31" t="str">
        <f>IF(Electives!U44&lt;&gt;"","E","")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IF(NOVA!U26&lt;&gt;"", NOVA!U26, "")</f>
        <v/>
      </c>
      <c r="AB37" s="230"/>
      <c r="AC37" s="227" t="str">
        <f>NOVA!B84</f>
        <v>6c</v>
      </c>
      <c r="AD37" s="227" t="str">
        <f>NOVA!C84</f>
        <v>Discuss problems with invasive species</v>
      </c>
      <c r="AE37" s="227"/>
      <c r="AF37" s="227" t="str">
        <f>IF(NOVA!U84&lt;&gt;"", NOVA!U84, "")</f>
        <v/>
      </c>
      <c r="AG37" s="230"/>
      <c r="AH37" s="227">
        <f>NOVA!B149</f>
        <v>5</v>
      </c>
      <c r="AI37" s="227" t="str">
        <f>NOVA!C149</f>
        <v>Discuss how simple machines affect life</v>
      </c>
      <c r="AJ37" s="227"/>
      <c r="AK37" s="227" t="str">
        <f>IF(NOVA!U149&lt;&gt;"", NOVA!U149, "")</f>
        <v/>
      </c>
    </row>
    <row r="38" spans="1:37">
      <c r="A38" s="107" t="s">
        <v>105</v>
      </c>
      <c r="B38" s="23"/>
      <c r="D38" s="374"/>
      <c r="E38" s="31">
        <f>Achievements!$B44</f>
        <v>5</v>
      </c>
      <c r="F38" s="179" t="str">
        <f>Achievements!$C44</f>
        <v>Go on a 1 mile hike</v>
      </c>
      <c r="G38" s="31" t="str">
        <f>IF(Achievements!U44&lt;&gt;"","A","")</f>
        <v/>
      </c>
      <c r="I38" s="378"/>
      <c r="J38" s="178" t="str">
        <f>Electives!B46</f>
        <v>4a</v>
      </c>
      <c r="K38" s="36" t="str">
        <f>Electives!C46</f>
        <v>Use a secret code</v>
      </c>
      <c r="L38" s="31" t="str">
        <f>IF(Electives!U46&lt;&gt;"","E","")</f>
        <v/>
      </c>
      <c r="N38" s="366" t="str">
        <f>Electives!E113</f>
        <v>(do all)</v>
      </c>
      <c r="O38" s="178" t="str">
        <f>Electives!B114</f>
        <v>1a</v>
      </c>
      <c r="P38" s="36" t="str">
        <f>Electives!C114</f>
        <v>Fly three kinds of paper airplanes</v>
      </c>
      <c r="Q38" s="31" t="str">
        <f>IF(Electives!U114&lt;&gt;"","E","")</f>
        <v/>
      </c>
      <c r="R38" s="230"/>
      <c r="S38" s="22"/>
      <c r="T38" s="239" t="str">
        <f>'Shooting Sports'!C5</f>
        <v>BB Gun: Level 1</v>
      </c>
      <c r="U38" s="22"/>
      <c r="V38" s="22"/>
      <c r="W38" s="230"/>
      <c r="X38" s="227" t="str">
        <f>NOVA!B27</f>
        <v>3a4</v>
      </c>
      <c r="Y38" s="227" t="str">
        <f>NOVA!C27</f>
        <v>Build or draw a volcano model</v>
      </c>
      <c r="Z38" s="227"/>
      <c r="AA38" s="227" t="str">
        <f>IF(NOVA!U27&lt;&gt;"", NOVA!U27,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IF(Achievements!U45&lt;&gt;"","A","")</f>
        <v/>
      </c>
      <c r="I39" s="378"/>
      <c r="J39" s="178" t="str">
        <f>Electives!B47</f>
        <v>4b</v>
      </c>
      <c r="K39" s="36" t="str">
        <f>Electives!C47</f>
        <v>Use the pig pen code</v>
      </c>
      <c r="L39" s="31" t="str">
        <f>IF(Electives!U47&lt;&gt;"","E","")</f>
        <v/>
      </c>
      <c r="N39" s="367"/>
      <c r="O39" s="178" t="str">
        <f>Electives!B115</f>
        <v>1b</v>
      </c>
      <c r="P39" s="36" t="str">
        <f>Electives!C115</f>
        <v>Make a paper airplane catapult</v>
      </c>
      <c r="Q39" s="31" t="str">
        <f>IF(Electives!U115&lt;&gt;"","E","")</f>
        <v/>
      </c>
      <c r="R39" s="230"/>
      <c r="S39" s="160">
        <f>'Shooting Sports'!B6</f>
        <v>1</v>
      </c>
      <c r="T39" s="160" t="str">
        <f>'Shooting Sports'!C6</f>
        <v>Explain what to do if you find gun</v>
      </c>
      <c r="U39" s="160"/>
      <c r="V39" s="160" t="str">
        <f>IF('Shooting Sports'!U6&lt;&gt;"", 'Shooting Sports'!U6, "")</f>
        <v/>
      </c>
      <c r="W39" s="230"/>
      <c r="X39" s="227" t="str">
        <f>NOVA!B28</f>
        <v>3a5</v>
      </c>
      <c r="Y39" s="227" t="str">
        <f>NOVA!C28</f>
        <v>Share model and what you learned</v>
      </c>
      <c r="Z39" s="227"/>
      <c r="AA39" s="227" t="str">
        <f>IF(NOVA!U28&lt;&gt;"", NOVA!U28, "")</f>
        <v/>
      </c>
      <c r="AB39" s="230"/>
      <c r="AC39" s="227" t="str">
        <f>NOVA!B87</f>
        <v>1a</v>
      </c>
      <c r="AD39" s="227" t="str">
        <f>NOVA!C87</f>
        <v>Read or watch 1 hour of space content</v>
      </c>
      <c r="AE39" s="227"/>
      <c r="AF39" s="227" t="str">
        <f>IF(NOVA!U87&lt;&gt;"", NOVA!U87, "")</f>
        <v/>
      </c>
      <c r="AG39" s="230"/>
      <c r="AH39" s="227" t="str">
        <f>NOVA!B152</f>
        <v>1a</v>
      </c>
      <c r="AI39" s="227" t="str">
        <f>NOVA!C152</f>
        <v>Read or watch 1 hour of Math content</v>
      </c>
      <c r="AJ39" s="227"/>
      <c r="AK39" s="227" t="str">
        <f>IF(NOVA!U152&lt;&gt;"", NOVA!U152, "")</f>
        <v/>
      </c>
    </row>
    <row r="40" spans="1:37" ht="13.2" customHeight="1">
      <c r="A40" s="26"/>
      <c r="B40" s="26"/>
      <c r="D40" s="375"/>
      <c r="E40" s="31">
        <f>Achievements!$B46</f>
        <v>7</v>
      </c>
      <c r="F40" s="179" t="str">
        <f>Achievements!$C46</f>
        <v>Draw a map of your area</v>
      </c>
      <c r="G40" s="31" t="str">
        <f>IF(Achievements!U46&lt;&gt;"","A","")</f>
        <v/>
      </c>
      <c r="I40" s="378"/>
      <c r="J40" s="178" t="str">
        <f>Electives!B48</f>
        <v>4c</v>
      </c>
      <c r="K40" s="36" t="str">
        <f>Electives!C48</f>
        <v>Practice using a block cipher</v>
      </c>
      <c r="L40" s="31" t="str">
        <f>IF(Electives!U48&lt;&gt;"","E","")</f>
        <v/>
      </c>
      <c r="N40" s="367"/>
      <c r="O40" s="178">
        <f>Electives!B116</f>
        <v>2</v>
      </c>
      <c r="P40" s="36" t="str">
        <f>Electives!C116</f>
        <v>Sail two different boats</v>
      </c>
      <c r="Q40" s="31" t="str">
        <f>IF(Electives!U116&lt;&gt;"","E","")</f>
        <v/>
      </c>
      <c r="R40" s="230"/>
      <c r="S40" s="160">
        <f>'Shooting Sports'!B7</f>
        <v>2</v>
      </c>
      <c r="T40" s="160" t="str">
        <f>'Shooting Sports'!C7</f>
        <v>Load, fire, secure gun and safety mech.</v>
      </c>
      <c r="U40" s="160"/>
      <c r="V40" s="160" t="str">
        <f>IF('Shooting Sports'!U7&lt;&gt;"", 'Shooting Sports'!U7, "")</f>
        <v/>
      </c>
      <c r="W40" s="230"/>
      <c r="X40" s="227" t="str">
        <f>NOVA!B29</f>
        <v>3b1</v>
      </c>
      <c r="Y40" s="227" t="str">
        <f>NOVA!C29</f>
        <v>Collect 3 to 5 common minerals</v>
      </c>
      <c r="Z40" s="227"/>
      <c r="AA40" s="227" t="str">
        <f>IF(NOVA!U29&lt;&gt;"", NOVA!U29, "")</f>
        <v/>
      </c>
      <c r="AB40" s="230"/>
      <c r="AC40" s="227" t="str">
        <f>NOVA!B88</f>
        <v>1b</v>
      </c>
      <c r="AD40" s="227" t="str">
        <f>NOVA!C88</f>
        <v>List at least two questions or ideas</v>
      </c>
      <c r="AE40" s="227"/>
      <c r="AF40" s="227" t="str">
        <f>IF(NOVA!U88&lt;&gt;"", NOVA!U88, "")</f>
        <v/>
      </c>
      <c r="AG40" s="230"/>
      <c r="AH40" s="227" t="str">
        <f>NOVA!B153</f>
        <v>1b</v>
      </c>
      <c r="AI40" s="227" t="str">
        <f>NOVA!C153</f>
        <v>List at least two questions or ideas</v>
      </c>
      <c r="AJ40" s="227"/>
      <c r="AK40" s="227" t="str">
        <f>IF(NOVA!U153&lt;&gt;"", NOVA!U153,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IF(Electives!U117&lt;&gt;"","E","")</f>
        <v/>
      </c>
      <c r="R41" s="224"/>
      <c r="S41" s="160">
        <f>'Shooting Sports'!B8</f>
        <v>3</v>
      </c>
      <c r="T41" s="160" t="str">
        <f>'Shooting Sports'!C8</f>
        <v>Demonstrate good shooting techniques</v>
      </c>
      <c r="U41" s="160"/>
      <c r="V41" s="160" t="str">
        <f>IF('Shooting Sports'!U8&lt;&gt;"", 'Shooting Sports'!U8, "")</f>
        <v/>
      </c>
      <c r="W41" s="224"/>
      <c r="X41" s="227" t="str">
        <f>NOVA!B30</f>
        <v>3b2</v>
      </c>
      <c r="Y41" s="227" t="str">
        <f>NOVA!C30</f>
        <v>Types of rock these minerals found in</v>
      </c>
      <c r="Z41" s="227"/>
      <c r="AA41" s="227" t="str">
        <f>IF(NOVA!U30&lt;&gt;"", NOVA!U30, "")</f>
        <v/>
      </c>
      <c r="AB41" s="224"/>
      <c r="AC41" s="227" t="str">
        <f>NOVA!B89</f>
        <v>1c</v>
      </c>
      <c r="AD41" s="227" t="str">
        <f>NOVA!C89</f>
        <v>Discuss two with your counselor</v>
      </c>
      <c r="AE41" s="227"/>
      <c r="AF41" s="227" t="str">
        <f>IF(NOVA!U89&lt;&gt;"", NOVA!U89, "")</f>
        <v/>
      </c>
      <c r="AG41" s="224"/>
      <c r="AH41" s="227" t="str">
        <f>NOVA!B154</f>
        <v>1c</v>
      </c>
      <c r="AI41" s="227" t="str">
        <f>NOVA!C154</f>
        <v>Discuss two with your counselor</v>
      </c>
      <c r="AJ41" s="227"/>
      <c r="AK41" s="227" t="str">
        <f>IF(NOVA!U154&lt;&gt;"", NOVA!U154, "")</f>
        <v/>
      </c>
    </row>
    <row r="42" spans="1:37" ht="12.75" customHeight="1">
      <c r="D42" s="373" t="str">
        <f>Achievements!E48</f>
        <v>(do all)</v>
      </c>
      <c r="E42" s="35">
        <f>Achievements!$B49</f>
        <v>1</v>
      </c>
      <c r="F42" s="179" t="str">
        <f>Achievements!$C49</f>
        <v>Play catch</v>
      </c>
      <c r="G42" s="31" t="str">
        <f>IF(Achievements!U49&lt;&gt;"","A","")</f>
        <v/>
      </c>
      <c r="I42" s="366" t="str">
        <f>Electives!E50</f>
        <v>(do 1, 2, one of 3, one of 4)</v>
      </c>
      <c r="J42" s="178">
        <f>Electives!B51</f>
        <v>1</v>
      </c>
      <c r="K42" s="36" t="str">
        <f>Electives!C51</f>
        <v>Collect 10 items</v>
      </c>
      <c r="L42" s="31" t="str">
        <f>IF(Electives!U51&lt;&gt;"","E","")</f>
        <v/>
      </c>
      <c r="O42" s="174" t="str">
        <f>Electives!B119</f>
        <v>Paws of Skill</v>
      </c>
      <c r="P42" s="29"/>
      <c r="R42" s="104"/>
      <c r="S42" s="160">
        <f>'Shooting Sports'!B9</f>
        <v>4</v>
      </c>
      <c r="T42" s="160" t="str">
        <f>'Shooting Sports'!C9</f>
        <v>Show how to put away and store gun</v>
      </c>
      <c r="U42" s="160"/>
      <c r="V42" s="160" t="str">
        <f>IF('Shooting Sports'!U9&lt;&gt;"", 'Shooting Sports'!U9, "")</f>
        <v/>
      </c>
      <c r="W42" s="104"/>
      <c r="X42" s="227" t="str">
        <f>NOVA!B31</f>
        <v>3b3</v>
      </c>
      <c r="Y42" s="227" t="str">
        <f>NOVA!C31</f>
        <v>Explain difference of rock types</v>
      </c>
      <c r="Z42" s="227"/>
      <c r="AA42" s="227" t="str">
        <f>IF(NOVA!U31&lt;&gt;"", NOVA!U31, "")</f>
        <v/>
      </c>
      <c r="AB42" s="104"/>
      <c r="AC42" s="227">
        <f>NOVA!B90</f>
        <v>2</v>
      </c>
      <c r="AD42" s="227" t="str">
        <f>NOVA!C90</f>
        <v>Complete an elective listed in comment</v>
      </c>
      <c r="AE42" s="227"/>
      <c r="AF42" s="227" t="str">
        <f>IF(NOVA!U90&lt;&gt;"", NOVA!U90, "")</f>
        <v/>
      </c>
      <c r="AG42" s="104"/>
      <c r="AH42" s="227">
        <f>NOVA!B155</f>
        <v>2</v>
      </c>
      <c r="AI42" s="227" t="str">
        <f>NOVA!C155</f>
        <v>Complete the Code of the Wolf adventure</v>
      </c>
      <c r="AJ42" s="227"/>
      <c r="AK42" s="227" t="str">
        <f>IF(NOVA!U155&lt;&gt;"", NOVA!U155, "")</f>
        <v/>
      </c>
    </row>
    <row r="43" spans="1:37" ht="12.75" customHeight="1">
      <c r="D43" s="374"/>
      <c r="E43" s="35">
        <f>Achievements!$B50</f>
        <v>2</v>
      </c>
      <c r="F43" s="179" t="str">
        <f>Achievements!$C50</f>
        <v>Practice your balance</v>
      </c>
      <c r="G43" s="31" t="str">
        <f>IF(Achievements!U50&lt;&gt;"","A","")</f>
        <v/>
      </c>
      <c r="I43" s="371"/>
      <c r="J43" s="178">
        <f>Electives!B52</f>
        <v>2</v>
      </c>
      <c r="K43" s="36" t="str">
        <f>Electives!C52</f>
        <v>Share your collection</v>
      </c>
      <c r="L43" s="31" t="str">
        <f>IF(Electives!U52&lt;&gt;"","E","")</f>
        <v/>
      </c>
      <c r="N43" s="366" t="str">
        <f>Electives!E119</f>
        <v>(do 1-4)</v>
      </c>
      <c r="O43" s="178">
        <f>Electives!B120</f>
        <v>1</v>
      </c>
      <c r="P43" s="36" t="str">
        <f>Electives!C120</f>
        <v>Learn about being physically fit</v>
      </c>
      <c r="Q43" s="31" t="str">
        <f>IF(Electives!U120&lt;&gt;"","E","")</f>
        <v/>
      </c>
      <c r="R43" s="228"/>
      <c r="S43" s="3"/>
      <c r="T43" s="239" t="str">
        <f>'Shooting Sports'!C11</f>
        <v>BB Gun: Level 2</v>
      </c>
      <c r="U43" s="3"/>
      <c r="V43" s="3"/>
      <c r="W43" s="228"/>
      <c r="X43" s="227" t="str">
        <f>NOVA!B32</f>
        <v>3b4</v>
      </c>
      <c r="Y43" s="227" t="str">
        <f>NOVA!C32</f>
        <v>Share collection and what you learned</v>
      </c>
      <c r="Z43" s="227"/>
      <c r="AA43" s="227" t="str">
        <f>IF(NOVA!U32&lt;&gt;"", NOVA!U32, "")</f>
        <v/>
      </c>
      <c r="AB43" s="228"/>
      <c r="AC43" s="227">
        <f>NOVA!B91</f>
        <v>3</v>
      </c>
      <c r="AD43" s="227" t="str">
        <f>NOVA!C91</f>
        <v>Do TWO from A-F</v>
      </c>
      <c r="AE43" s="227"/>
      <c r="AF43" s="227" t="str">
        <f>IF(NOVA!U91&lt;&gt;"", NOVA!U91, "")</f>
        <v/>
      </c>
      <c r="AG43" s="228"/>
      <c r="AH43" s="227">
        <f>NOVA!B156</f>
        <v>3</v>
      </c>
      <c r="AI43" s="227" t="str">
        <f>NOVA!C156</f>
        <v>Do TWO of A, B or C</v>
      </c>
      <c r="AJ43" s="227"/>
      <c r="AK43" s="227" t="str">
        <f>IF(NOVA!U156&lt;&gt;"", NOVA!U156, "")</f>
        <v/>
      </c>
    </row>
    <row r="44" spans="1:37" ht="13.2" customHeight="1">
      <c r="D44" s="374"/>
      <c r="E44" s="35">
        <f>Achievements!$B51</f>
        <v>3</v>
      </c>
      <c r="F44" s="179" t="str">
        <f>Achievements!$C51</f>
        <v>Practice your flexibility</v>
      </c>
      <c r="G44" s="31" t="str">
        <f>IF(Achievements!U51&lt;&gt;"","A","")</f>
        <v/>
      </c>
      <c r="I44" s="371"/>
      <c r="J44" s="178" t="str">
        <f>Electives!B53</f>
        <v>3a</v>
      </c>
      <c r="K44" s="36" t="str">
        <f>Electives!C53</f>
        <v>Visit a museum displaying collections</v>
      </c>
      <c r="L44" s="31" t="str">
        <f>IF(Electives!U53&lt;&gt;"","E","")</f>
        <v/>
      </c>
      <c r="N44" s="367"/>
      <c r="O44" s="178">
        <f>Electives!B121</f>
        <v>2</v>
      </c>
      <c r="P44" s="36" t="str">
        <f>Electives!C121</f>
        <v>Talk about properly warming up</v>
      </c>
      <c r="Q44" s="31" t="str">
        <f>IF(Electives!U121&lt;&gt;"","E","")</f>
        <v/>
      </c>
      <c r="R44" s="228"/>
      <c r="S44" s="160">
        <f>'Shooting Sports'!B12</f>
        <v>1</v>
      </c>
      <c r="T44" s="160" t="str">
        <f>'Shooting Sports'!C12</f>
        <v>Earn the Level 1 Emblem for BB Gun</v>
      </c>
      <c r="U44" s="160"/>
      <c r="V44" s="160" t="str">
        <f>IF('Shooting Sports'!U12&lt;&gt;"", 'Shooting Sports'!U12, "")</f>
        <v/>
      </c>
      <c r="W44" s="228"/>
      <c r="X44" s="227" t="str">
        <f>NOVA!B33</f>
        <v>3c1</v>
      </c>
      <c r="Y44" s="227" t="str">
        <f>NOVA!C33</f>
        <v>Use 4 ways to monitor / predict weather</v>
      </c>
      <c r="Z44" s="227"/>
      <c r="AA44" s="227" t="str">
        <f>IF(NOVA!U33&lt;&gt;"", NOVA!U33, "")</f>
        <v/>
      </c>
      <c r="AB44" s="228"/>
      <c r="AC44" s="227" t="str">
        <f>NOVA!B92</f>
        <v>3a1</v>
      </c>
      <c r="AD44" s="227" t="str">
        <f>NOVA!C92</f>
        <v>Watch the stars</v>
      </c>
      <c r="AE44" s="227"/>
      <c r="AF44" s="227" t="str">
        <f>IF(NOVA!U92&lt;&gt;"", NOVA!U92, "")</f>
        <v/>
      </c>
      <c r="AG44" s="228"/>
      <c r="AH44" s="227" t="str">
        <f>NOVA!B157</f>
        <v>3a</v>
      </c>
      <c r="AI44" s="227" t="str">
        <f>NOVA!C157</f>
        <v>Choose 2 and calculate your weight there</v>
      </c>
      <c r="AJ44" s="227"/>
      <c r="AK44" s="227" t="str">
        <f>IF(NOVA!U157&lt;&gt;"", NOVA!U157, "")</f>
        <v/>
      </c>
    </row>
    <row r="45" spans="1:37">
      <c r="D45" s="374"/>
      <c r="E45" s="35">
        <f>Achievements!$B52</f>
        <v>4</v>
      </c>
      <c r="F45" s="179" t="str">
        <f>Achievements!$C52</f>
        <v>Play a sport with your den or family</v>
      </c>
      <c r="G45" s="31" t="str">
        <f>IF(Achievements!U52&lt;&gt;"","A","")</f>
        <v/>
      </c>
      <c r="I45" s="371"/>
      <c r="J45" s="178" t="str">
        <f>Electives!B54</f>
        <v>3b</v>
      </c>
      <c r="K45" s="36" t="str">
        <f>Electives!C54</f>
        <v>Watch a show about collecing</v>
      </c>
      <c r="L45" s="31" t="str">
        <f>IF(Electives!U54&lt;&gt;"","E","")</f>
        <v/>
      </c>
      <c r="N45" s="367"/>
      <c r="O45" s="178">
        <f>Electives!B122</f>
        <v>3</v>
      </c>
      <c r="P45" s="36" t="str">
        <f>Electives!C122</f>
        <v>Practice two physical fitness skills</v>
      </c>
      <c r="Q45" s="31" t="str">
        <f>IF(Electives!U122&lt;&gt;"","E","")</f>
        <v/>
      </c>
      <c r="R45" s="228"/>
      <c r="S45" s="160" t="str">
        <f>'Shooting Sports'!B13</f>
        <v>S1</v>
      </c>
      <c r="T45" s="160" t="str">
        <f>'Shooting Sports'!C13</f>
        <v>Demonstrate one shooting position</v>
      </c>
      <c r="U45" s="160"/>
      <c r="V45" s="160" t="str">
        <f>IF('Shooting Sports'!U13&lt;&gt;"", 'Shooting Sports'!U13, "")</f>
        <v/>
      </c>
      <c r="W45" s="228"/>
      <c r="X45" s="227" t="str">
        <f>NOVA!B34</f>
        <v>3c2</v>
      </c>
      <c r="Y45" s="227" t="str">
        <f>NOVA!C34</f>
        <v>Analyze predictions for a week</v>
      </c>
      <c r="Z45" s="227"/>
      <c r="AA45" s="227" t="str">
        <f>IF(NOVA!U34&lt;&gt;"", NOVA!U34, "")</f>
        <v/>
      </c>
      <c r="AB45" s="228"/>
      <c r="AC45" s="227" t="str">
        <f>NOVA!B93</f>
        <v>3a2</v>
      </c>
      <c r="AD45" s="227" t="str">
        <f>NOVA!C93</f>
        <v>Find and draw 5 constellations</v>
      </c>
      <c r="AE45" s="227"/>
      <c r="AF45" s="227" t="str">
        <f>IF(NOVA!U93&lt;&gt;"", NOVA!U93, "")</f>
        <v/>
      </c>
      <c r="AG45" s="228"/>
      <c r="AH45" s="227" t="str">
        <f>NOVA!B158</f>
        <v>3a1</v>
      </c>
      <c r="AI45" s="227" t="str">
        <f>NOVA!C158</f>
        <v>On the sun or moon</v>
      </c>
      <c r="AJ45" s="227"/>
      <c r="AK45" s="227" t="str">
        <f>IF(NOVA!U158&lt;&gt;"", NOVA!U158, "")</f>
        <v/>
      </c>
    </row>
    <row r="46" spans="1:37">
      <c r="D46" s="374"/>
      <c r="E46" s="35">
        <f>Achievements!$B53</f>
        <v>5</v>
      </c>
      <c r="F46" s="179" t="str">
        <f>Achievements!$C53</f>
        <v>Do two animal walks</v>
      </c>
      <c r="G46" s="31" t="str">
        <f>IF(Achievements!U53&lt;&gt;"","A","")</f>
        <v/>
      </c>
      <c r="I46" s="371"/>
      <c r="J46" s="178" t="str">
        <f>Electives!B55</f>
        <v>4a</v>
      </c>
      <c r="K46" s="36" t="str">
        <f>Electives!C55</f>
        <v>Collect 10 autographs</v>
      </c>
      <c r="L46" s="31" t="str">
        <f>IF(Electives!U55&lt;&gt;"","E","")</f>
        <v/>
      </c>
      <c r="N46" s="367"/>
      <c r="O46" s="178">
        <f>Electives!B123</f>
        <v>4</v>
      </c>
      <c r="P46" s="36" t="str">
        <f>Electives!C123</f>
        <v>Play a team sport for 30 min</v>
      </c>
      <c r="Q46" s="31" t="str">
        <f>IF(Electives!U123&lt;&gt;"","E","")</f>
        <v/>
      </c>
      <c r="R46" s="228"/>
      <c r="S46" s="160" t="str">
        <f>'Shooting Sports'!B14</f>
        <v>S2</v>
      </c>
      <c r="T46" s="160" t="str">
        <f>'Shooting Sports'!C14</f>
        <v>Fire 5 BBs in 3 volleys at the Cub target</v>
      </c>
      <c r="U46" s="160"/>
      <c r="V46" s="160" t="str">
        <f>IF('Shooting Sports'!U14&lt;&gt;"", 'Shooting Sports'!U14, "")</f>
        <v/>
      </c>
      <c r="W46" s="228"/>
      <c r="X46" s="227" t="str">
        <f>NOVA!B35</f>
        <v>3c3</v>
      </c>
      <c r="Y46" s="227" t="str">
        <f>NOVA!C35</f>
        <v>Discuss work with counselor</v>
      </c>
      <c r="Z46" s="227"/>
      <c r="AA46" s="227" t="str">
        <f>IF(NOVA!U35&lt;&gt;"", NOVA!U35, "")</f>
        <v/>
      </c>
      <c r="AB46" s="228"/>
      <c r="AC46" s="227" t="str">
        <f>NOVA!B94</f>
        <v>3a3</v>
      </c>
      <c r="AD46" s="227" t="str">
        <f>NOVA!C94</f>
        <v>Discuss with counselor</v>
      </c>
      <c r="AE46" s="227"/>
      <c r="AF46" s="227" t="str">
        <f>IF(NOVA!U94&lt;&gt;"", NOVA!U94, "")</f>
        <v/>
      </c>
      <c r="AG46" s="228"/>
      <c r="AH46" s="227" t="str">
        <f>NOVA!B159</f>
        <v>3a2</v>
      </c>
      <c r="AI46" s="227" t="str">
        <f>NOVA!C159</f>
        <v>On Jupiter or Pluto</v>
      </c>
      <c r="AJ46" s="227"/>
      <c r="AK46" s="227" t="str">
        <f>IF(NOVA!U159&lt;&gt;"", NOVA!U159, "")</f>
        <v/>
      </c>
    </row>
    <row r="47" spans="1:37" ht="13.2" customHeight="1">
      <c r="D47" s="375"/>
      <c r="E47" s="31">
        <f>Achievements!$B54</f>
        <v>6</v>
      </c>
      <c r="F47" s="179" t="str">
        <f>Achievements!$C54</f>
        <v>Demonstrate healthy eating</v>
      </c>
      <c r="G47" s="31" t="str">
        <f>IF(Achievements!U54&lt;&gt;"","A","")</f>
        <v/>
      </c>
      <c r="I47" s="372"/>
      <c r="J47" s="178" t="str">
        <f>Electives!B56</f>
        <v>4b</v>
      </c>
      <c r="K47" s="36" t="str">
        <f>Electives!C56</f>
        <v>Write a famous person for an autograph</v>
      </c>
      <c r="L47" s="31" t="str">
        <f>IF(Electives!U56&lt;&gt;"","E","")</f>
        <v/>
      </c>
      <c r="N47" s="367"/>
      <c r="O47" s="178">
        <f>Electives!B124</f>
        <v>5</v>
      </c>
      <c r="P47" s="36" t="str">
        <f>Electives!C124</f>
        <v>Talk about sportsmanship</v>
      </c>
      <c r="Q47" s="31" t="str">
        <f>IF(Electives!U124&lt;&gt;"","E","")</f>
        <v/>
      </c>
      <c r="R47" s="228"/>
      <c r="S47" s="160" t="str">
        <f>'Shooting Sports'!B15</f>
        <v>S3</v>
      </c>
      <c r="T47" s="160" t="str">
        <f>'Shooting Sports'!C15</f>
        <v>Demonstrate/Explain range commands</v>
      </c>
      <c r="U47" s="160"/>
      <c r="V47" s="160" t="str">
        <f>IF('Shooting Sports'!U15&lt;&gt;"", 'Shooting Sports'!U15, "")</f>
        <v/>
      </c>
      <c r="W47" s="228"/>
      <c r="X47" s="227" t="str">
        <f>NOVA!B36</f>
        <v>3d</v>
      </c>
      <c r="Y47" s="227" t="str">
        <f>NOVA!C36</f>
        <v>Choose 2 habitats and complete activity</v>
      </c>
      <c r="Z47" s="227"/>
      <c r="AA47" s="227" t="str">
        <f>IF(NOVA!U36&lt;&gt;"", NOVA!U36, "")</f>
        <v/>
      </c>
      <c r="AB47" s="228"/>
      <c r="AC47" s="227" t="str">
        <f>NOVA!B95</f>
        <v>3b1</v>
      </c>
      <c r="AD47" s="227" t="str">
        <f>NOVA!C95</f>
        <v>Explain revolution, orbit and rotation</v>
      </c>
      <c r="AE47" s="227"/>
      <c r="AF47" s="227" t="str">
        <f>IF(NOVA!U95&lt;&gt;"", NOVA!U95, "")</f>
        <v/>
      </c>
      <c r="AG47" s="228"/>
      <c r="AH47" s="227" t="str">
        <f>NOVA!B160</f>
        <v>3a3</v>
      </c>
      <c r="AI47" s="227" t="str">
        <f>NOVA!C160</f>
        <v>On a planet of your choice</v>
      </c>
      <c r="AJ47" s="227"/>
      <c r="AK47" s="227" t="str">
        <f>IF(NOVA!U160&lt;&gt;"", NOVA!U160, "")</f>
        <v/>
      </c>
    </row>
    <row r="48" spans="1:37" ht="12.75" customHeight="1">
      <c r="I48" s="131"/>
      <c r="J48" s="174" t="str">
        <f>Electives!B58</f>
        <v>Cubs Who Care</v>
      </c>
      <c r="K48" s="29"/>
      <c r="N48" s="367"/>
      <c r="O48" s="178">
        <f>Electives!B125</f>
        <v>6</v>
      </c>
      <c r="P48" s="36" t="str">
        <f>Electives!C125</f>
        <v>Visit a sporting event</v>
      </c>
      <c r="Q48" s="31" t="str">
        <f>IF(Electives!U125&lt;&gt;"","E","")</f>
        <v/>
      </c>
      <c r="R48" s="228"/>
      <c r="S48" s="160" t="str">
        <f>'Shooting Sports'!B16</f>
        <v>S4</v>
      </c>
      <c r="T48" s="160" t="str">
        <f>'Shooting Sports'!C16</f>
        <v>5 facts about BB gun history</v>
      </c>
      <c r="U48" s="160"/>
      <c r="V48" s="160" t="str">
        <f>IF('Shooting Sports'!U16&lt;&gt;"", 'Shooting Sports'!U16, "")</f>
        <v/>
      </c>
      <c r="W48" s="228"/>
      <c r="X48" s="227" t="str">
        <f>NOVA!B37</f>
        <v>3d1</v>
      </c>
      <c r="Y48" s="227" t="str">
        <f>NOVA!C37</f>
        <v>Prairie</v>
      </c>
      <c r="Z48" s="227"/>
      <c r="AA48" s="227" t="str">
        <f>IF(NOVA!U37&lt;&gt;"", NOVA!U37, "")</f>
        <v/>
      </c>
      <c r="AB48" s="228"/>
      <c r="AC48" s="227" t="str">
        <f>NOVA!B96</f>
        <v>3b2</v>
      </c>
      <c r="AD48" s="227" t="str">
        <f>NOVA!C96</f>
        <v>Compare 3 planets to the Earth</v>
      </c>
      <c r="AE48" s="227"/>
      <c r="AF48" s="227" t="str">
        <f>IF(NOVA!U96&lt;&gt;"", NOVA!U96, "")</f>
        <v/>
      </c>
      <c r="AG48" s="228"/>
      <c r="AH48" s="227" t="str">
        <f>NOVA!B161</f>
        <v>3b</v>
      </c>
      <c r="AI48" s="227" t="str">
        <f>NOVA!C161</f>
        <v>Choose one and calculate its height</v>
      </c>
      <c r="AJ48" s="227"/>
      <c r="AK48" s="227" t="str">
        <f>IF(NOVA!U161&lt;&gt;"", NOVA!U161, "")</f>
        <v/>
      </c>
    </row>
    <row r="49" spans="5:37" ht="12.75" customHeight="1">
      <c r="E49" s="30"/>
      <c r="F49" s="45"/>
      <c r="G49" s="3"/>
      <c r="I49" s="378" t="str">
        <f>Electives!E58</f>
        <v>(do four)</v>
      </c>
      <c r="J49" s="219">
        <f>Electives!B59</f>
        <v>1</v>
      </c>
      <c r="K49" s="36" t="str">
        <f>Electives!C59</f>
        <v>Try using a wheelchair or crutches</v>
      </c>
      <c r="L49" s="31" t="str">
        <f>IF(Electives!U59&lt;&gt;"","E","")</f>
        <v/>
      </c>
      <c r="N49" s="368"/>
      <c r="O49" s="178">
        <f>Electives!B126</f>
        <v>7</v>
      </c>
      <c r="P49" s="36" t="str">
        <f>Electives!C126</f>
        <v>Make an obstacle course</v>
      </c>
      <c r="Q49" s="31" t="str">
        <f>IF(Electives!U126&lt;&gt;"","E","")</f>
        <v/>
      </c>
      <c r="R49" s="228"/>
      <c r="S49" s="3"/>
      <c r="T49" s="239" t="str">
        <f>'Shooting Sports'!C18</f>
        <v>Archery: Level 1</v>
      </c>
      <c r="U49" s="3"/>
      <c r="V49" s="3"/>
      <c r="W49" s="228"/>
      <c r="X49" s="227" t="str">
        <f>NOVA!B38</f>
        <v>3d2</v>
      </c>
      <c r="Y49" s="227" t="str">
        <f>NOVA!C38</f>
        <v>Temperate forest</v>
      </c>
      <c r="Z49" s="227"/>
      <c r="AA49" s="227" t="str">
        <f>IF(NOVA!U38&lt;&gt;"", NOVA!U38, "")</f>
        <v/>
      </c>
      <c r="AB49" s="228"/>
      <c r="AC49" s="227" t="str">
        <f>NOVA!B97</f>
        <v>3b3</v>
      </c>
      <c r="AD49" s="227" t="str">
        <f>NOVA!C97</f>
        <v>Discuss with counselor</v>
      </c>
      <c r="AE49" s="227"/>
      <c r="AF49" s="227" t="str">
        <f>IF(NOVA!U97&lt;&gt;"", NOVA!U97, "")</f>
        <v/>
      </c>
      <c r="AG49" s="228"/>
      <c r="AH49" s="227" t="str">
        <f>NOVA!B162</f>
        <v>3b1</v>
      </c>
      <c r="AI49" s="227" t="str">
        <f>NOVA!C162</f>
        <v>A tree</v>
      </c>
      <c r="AJ49" s="227"/>
      <c r="AK49" s="227" t="str">
        <f>IF(NOVA!U162&lt;&gt;"", NOVA!U162, "")</f>
        <v/>
      </c>
    </row>
    <row r="50" spans="5:37">
      <c r="E50" s="30"/>
      <c r="F50" s="3"/>
      <c r="G50" s="3"/>
      <c r="I50" s="378"/>
      <c r="J50" s="219">
        <f>Electives!B60</f>
        <v>2</v>
      </c>
      <c r="K50" s="36" t="str">
        <f>Electives!C60</f>
        <v>Learn about handicapped sports</v>
      </c>
      <c r="L50" s="31" t="str">
        <f>IF(Electives!U60&lt;&gt;"","E","")</f>
        <v/>
      </c>
      <c r="O50" s="174" t="str">
        <f>Electives!B128</f>
        <v>Spirit of the Water</v>
      </c>
      <c r="P50" s="29"/>
      <c r="R50" s="224"/>
      <c r="S50" s="160">
        <f>'Shooting Sports'!B19</f>
        <v>1</v>
      </c>
      <c r="T50" s="160" t="str">
        <f>'Shooting Sports'!C19</f>
        <v>Follow archery range rules and whistles</v>
      </c>
      <c r="U50" s="160"/>
      <c r="V50" s="160" t="str">
        <f>IF('Shooting Sports'!U19&lt;&gt;"", 'Shooting Sports'!U19, "")</f>
        <v/>
      </c>
      <c r="W50" s="224"/>
      <c r="X50" s="227" t="str">
        <f>NOVA!B39</f>
        <v>3d3</v>
      </c>
      <c r="Y50" s="227" t="str">
        <f>NOVA!C39</f>
        <v>Aquatic ecosystem</v>
      </c>
      <c r="Z50" s="227"/>
      <c r="AA50" s="227" t="str">
        <f>IF(NOVA!U39&lt;&gt;"", NOVA!U39, "")</f>
        <v/>
      </c>
      <c r="AB50" s="224"/>
      <c r="AC50" s="227" t="str">
        <f>NOVA!B98</f>
        <v>3c1</v>
      </c>
      <c r="AD50" s="227" t="str">
        <f>NOVA!C98</f>
        <v>Design a rover and tell what it collects</v>
      </c>
      <c r="AE50" s="227"/>
      <c r="AF50" s="227" t="str">
        <f>IF(NOVA!U98&lt;&gt;"", NOVA!U98, "")</f>
        <v/>
      </c>
      <c r="AG50" s="224"/>
      <c r="AH50" s="227" t="str">
        <f>NOVA!B163</f>
        <v>3b2</v>
      </c>
      <c r="AI50" s="227" t="str">
        <f>NOVA!C163</f>
        <v>Your house</v>
      </c>
      <c r="AJ50" s="227"/>
      <c r="AK50" s="227" t="str">
        <f>IF(NOVA!U163&lt;&gt;"", NOVA!U163, "")</f>
        <v/>
      </c>
    </row>
    <row r="51" spans="5:37" ht="13.2" customHeight="1">
      <c r="E51" s="30"/>
      <c r="F51" s="3"/>
      <c r="G51" s="3"/>
      <c r="I51" s="378"/>
      <c r="J51" s="219">
        <f>Electives!B61</f>
        <v>3</v>
      </c>
      <c r="K51" s="36" t="str">
        <f>Electives!C61</f>
        <v>Learn about "invisible" disabilities</v>
      </c>
      <c r="L51" s="31" t="str">
        <f>IF(Electives!U61&lt;&gt;"","E","")</f>
        <v/>
      </c>
      <c r="N51" s="378" t="str">
        <f>Electives!E128</f>
        <v>(do all)</v>
      </c>
      <c r="O51" s="178">
        <f>Electives!B129</f>
        <v>1</v>
      </c>
      <c r="P51" s="36" t="str">
        <f>Electives!C129</f>
        <v>Demonstrate how water can be polluted</v>
      </c>
      <c r="Q51" s="31" t="str">
        <f>IF(Electives!U129&lt;&gt;"","E","")</f>
        <v/>
      </c>
      <c r="R51" s="104"/>
      <c r="S51" s="160">
        <f>'Shooting Sports'!B20</f>
        <v>2</v>
      </c>
      <c r="T51" s="160" t="str">
        <f>'Shooting Sports'!C20</f>
        <v>Identify recurve and compound bow</v>
      </c>
      <c r="U51" s="160"/>
      <c r="V51" s="160" t="str">
        <f>IF('Shooting Sports'!U20&lt;&gt;"", 'Shooting Sports'!U20, "")</f>
        <v/>
      </c>
      <c r="W51" s="104"/>
      <c r="X51" s="227" t="str">
        <f>NOVA!B40</f>
        <v>3d4</v>
      </c>
      <c r="Y51" s="227" t="str">
        <f>NOVA!C40</f>
        <v>Temperate / Subtropical rain forest</v>
      </c>
      <c r="Z51" s="227"/>
      <c r="AA51" s="227" t="str">
        <f>IF(NOVA!U40&lt;&gt;"", NOVA!U40, "")</f>
        <v/>
      </c>
      <c r="AB51" s="104"/>
      <c r="AC51" s="227" t="str">
        <f>NOVA!B99</f>
        <v>3c2</v>
      </c>
      <c r="AD51" s="227" t="str">
        <f>NOVA!C99</f>
        <v>How would rover work</v>
      </c>
      <c r="AE51" s="227"/>
      <c r="AF51" s="227" t="str">
        <f>IF(NOVA!U99&lt;&gt;"", NOVA!U99, "")</f>
        <v/>
      </c>
      <c r="AG51" s="104"/>
      <c r="AH51" s="227" t="str">
        <f>NOVA!B164</f>
        <v>3b3</v>
      </c>
      <c r="AI51" s="227" t="str">
        <f>NOVA!C164</f>
        <v>A building of your choice</v>
      </c>
      <c r="AJ51" s="227"/>
      <c r="AK51" s="227" t="str">
        <f>IF(NOVA!U164&lt;&gt;"", NOVA!U164, "")</f>
        <v/>
      </c>
    </row>
    <row r="52" spans="5:37">
      <c r="E52" s="30"/>
      <c r="F52" s="3"/>
      <c r="G52" s="3"/>
      <c r="I52" s="378"/>
      <c r="J52" s="219">
        <f>Electives!B62</f>
        <v>4</v>
      </c>
      <c r="K52" s="36" t="str">
        <f>Electives!C62</f>
        <v>Do 3 of the following wearing gloves</v>
      </c>
      <c r="L52" s="31" t="str">
        <f>IF(Electives!U62&lt;&gt;"","E","")</f>
        <v/>
      </c>
      <c r="N52" s="378"/>
      <c r="O52" s="178">
        <f>Electives!B130</f>
        <v>2</v>
      </c>
      <c r="P52" s="36" t="str">
        <f>Electives!C130</f>
        <v>Help conserve water</v>
      </c>
      <c r="Q52" s="31" t="str">
        <f>IF(Electives!U130&lt;&gt;"","E","")</f>
        <v/>
      </c>
      <c r="R52" s="232"/>
      <c r="S52" s="160">
        <f>'Shooting Sports'!B21</f>
        <v>3</v>
      </c>
      <c r="T52" s="160" t="str">
        <f>'Shooting Sports'!C21</f>
        <v>Demonstrate arm/finger guards &amp; quiver</v>
      </c>
      <c r="U52" s="160"/>
      <c r="V52" s="160" t="str">
        <f>IF('Shooting Sports'!U21&lt;&gt;"", 'Shooting Sports'!U21, "")</f>
        <v/>
      </c>
      <c r="W52" s="232"/>
      <c r="X52" s="227" t="str">
        <f>NOVA!B41</f>
        <v>3d5</v>
      </c>
      <c r="Y52" s="227" t="str">
        <f>NOVA!C41</f>
        <v>Desert</v>
      </c>
      <c r="Z52" s="227"/>
      <c r="AA52" s="227" t="str">
        <f>IF(NOVA!U41&lt;&gt;"", NOVA!U41, "")</f>
        <v/>
      </c>
      <c r="AB52" s="232"/>
      <c r="AC52" s="227" t="str">
        <f>NOVA!B100</f>
        <v>3c3</v>
      </c>
      <c r="AD52" s="227" t="str">
        <f>NOVA!C100</f>
        <v>How would rover transmit data</v>
      </c>
      <c r="AE52" s="227"/>
      <c r="AF52" s="227" t="str">
        <f>IF(NOVA!U100&lt;&gt;"", NOVA!U100, "")</f>
        <v/>
      </c>
      <c r="AG52" s="232"/>
      <c r="AH52" s="227" t="str">
        <f>NOVA!B165</f>
        <v>3c</v>
      </c>
      <c r="AI52" s="227" t="str">
        <f>NOVA!C165</f>
        <v>Calculate the volume of air in your room</v>
      </c>
      <c r="AJ52" s="227"/>
      <c r="AK52" s="227" t="str">
        <f>IF(NOVA!U165&lt;&gt;"", NOVA!U165, "")</f>
        <v/>
      </c>
    </row>
    <row r="53" spans="5:37" ht="13.2" customHeight="1">
      <c r="E53" s="30"/>
      <c r="F53" s="3"/>
      <c r="G53" s="3"/>
      <c r="I53" s="378"/>
      <c r="J53" s="219" t="str">
        <f>Electives!B63</f>
        <v>4a</v>
      </c>
      <c r="K53" s="36" t="str">
        <f>Electives!C63</f>
        <v>Tie your shoes</v>
      </c>
      <c r="L53" s="31" t="str">
        <f>IF(Electives!U63&lt;&gt;"","E","")</f>
        <v/>
      </c>
      <c r="N53" s="378"/>
      <c r="O53" s="178">
        <f>Electives!B131</f>
        <v>3</v>
      </c>
      <c r="P53" s="36" t="str">
        <f>Electives!C131</f>
        <v>Explain why swimming is good exercise</v>
      </c>
      <c r="Q53" s="31" t="str">
        <f>IF(Electives!U131&lt;&gt;"","E","")</f>
        <v/>
      </c>
      <c r="R53" s="233"/>
      <c r="S53" s="160">
        <f>'Shooting Sports'!B22</f>
        <v>4</v>
      </c>
      <c r="T53" s="160" t="str">
        <f>'Shooting Sports'!C22</f>
        <v>Properly shoot a bow</v>
      </c>
      <c r="U53" s="160"/>
      <c r="V53" s="160" t="str">
        <f>IF('Shooting Sports'!U22&lt;&gt;"", 'Shooting Sports'!U22, "")</f>
        <v/>
      </c>
      <c r="W53" s="233"/>
      <c r="X53" s="227" t="str">
        <f>NOVA!B42</f>
        <v>3d6</v>
      </c>
      <c r="Y53" s="227" t="str">
        <f>NOVA!C42</f>
        <v>Polar ice</v>
      </c>
      <c r="Z53" s="227"/>
      <c r="AA53" s="227" t="str">
        <f>IF(NOVA!U42&lt;&gt;"", NOVA!U42, "")</f>
        <v/>
      </c>
      <c r="AB53" s="233"/>
      <c r="AC53" s="227" t="str">
        <f>NOVA!B101</f>
        <v>3c4</v>
      </c>
      <c r="AD53" s="227" t="str">
        <f>NOVA!C101</f>
        <v>Why rovers are needed</v>
      </c>
      <c r="AE53" s="227"/>
      <c r="AF53" s="227" t="str">
        <f>IF(NOVA!U101&lt;&gt;"", NOVA!U101, "")</f>
        <v/>
      </c>
      <c r="AG53" s="233"/>
      <c r="AH53" s="227" t="str">
        <f>NOVA!B166</f>
        <v>4a1</v>
      </c>
      <c r="AI53" s="227" t="str">
        <f>NOVA!C166</f>
        <v>Look up and discuss cryptography</v>
      </c>
      <c r="AJ53" s="227"/>
      <c r="AK53" s="227" t="str">
        <f>IF(NOVA!U166&lt;&gt;"", NOVA!U166, "")</f>
        <v/>
      </c>
    </row>
    <row r="54" spans="5:37">
      <c r="I54" s="378"/>
      <c r="J54" s="219" t="str">
        <f>Electives!B64</f>
        <v>4b</v>
      </c>
      <c r="K54" s="36" t="str">
        <f>Electives!C64</f>
        <v>Use a fork to pick up food</v>
      </c>
      <c r="L54" s="31" t="str">
        <f>IF(Electives!U64&lt;&gt;"","E","")</f>
        <v/>
      </c>
      <c r="N54" s="378"/>
      <c r="O54" s="178">
        <f>Electives!B132</f>
        <v>4</v>
      </c>
      <c r="P54" s="36" t="str">
        <f>Electives!C132</f>
        <v>Explain the water safety rules</v>
      </c>
      <c r="Q54" s="31" t="str">
        <f>IF(Electives!U132&lt;&gt;"","E","")</f>
        <v/>
      </c>
      <c r="R54" s="233"/>
      <c r="S54" s="160">
        <f>'Shooting Sports'!B23</f>
        <v>5</v>
      </c>
      <c r="T54" s="160" t="str">
        <f>'Shooting Sports'!C23</f>
        <v>Safely retrieve arrows</v>
      </c>
      <c r="U54" s="160"/>
      <c r="V54" s="160" t="str">
        <f>IF('Shooting Sports'!U23&lt;&gt;"", 'Shooting Sports'!U23, "")</f>
        <v/>
      </c>
      <c r="W54" s="233"/>
      <c r="X54" s="227" t="str">
        <f>NOVA!B43</f>
        <v>3d7</v>
      </c>
      <c r="Y54" s="227" t="str">
        <f>NOVA!C43</f>
        <v>Tide pools</v>
      </c>
      <c r="Z54" s="227"/>
      <c r="AA54" s="227" t="str">
        <f>IF(NOVA!U43&lt;&gt;"", NOVA!U43, "")</f>
        <v/>
      </c>
      <c r="AB54" s="233"/>
      <c r="AC54" s="227" t="str">
        <f>NOVA!B102</f>
        <v>3d1</v>
      </c>
      <c r="AD54" s="227" t="str">
        <f>NOVA!C102</f>
        <v>Design a space colony</v>
      </c>
      <c r="AE54" s="227"/>
      <c r="AF54" s="227" t="str">
        <f>IF(NOVA!U102&lt;&gt;"", NOVA!U102, "")</f>
        <v/>
      </c>
      <c r="AG54" s="233"/>
      <c r="AH54" s="227" t="str">
        <f>NOVA!B167</f>
        <v>4a2</v>
      </c>
      <c r="AI54" s="227" t="str">
        <f>NOVA!C167</f>
        <v>Discuss 3 ways codes are made</v>
      </c>
      <c r="AJ54" s="227"/>
      <c r="AK54" s="227" t="str">
        <f>IF(NOVA!U167&lt;&gt;"", NOVA!U167, "")</f>
        <v/>
      </c>
    </row>
    <row r="55" spans="5:37">
      <c r="I55" s="378"/>
      <c r="J55" s="219" t="str">
        <f>Electives!B65</f>
        <v>4c</v>
      </c>
      <c r="K55" s="36" t="str">
        <f>Electives!C65</f>
        <v>Play a card game</v>
      </c>
      <c r="L55" s="31" t="str">
        <f>IF(Electives!U65&lt;&gt;"","E","")</f>
        <v/>
      </c>
      <c r="N55" s="378"/>
      <c r="O55" s="178">
        <f>Electives!B133</f>
        <v>5</v>
      </c>
      <c r="P55" s="36" t="str">
        <f>Electives!C133</f>
        <v>Jump into a pool and swim 25 feet</v>
      </c>
      <c r="Q55" s="31" t="str">
        <f>IF(Electives!U133&lt;&gt;"","E","")</f>
        <v/>
      </c>
      <c r="R55" s="233"/>
      <c r="S55" s="3"/>
      <c r="T55" s="239" t="str">
        <f>'Shooting Sports'!C25</f>
        <v>Archery: Level 2</v>
      </c>
      <c r="U55" s="3"/>
      <c r="V55" s="3"/>
      <c r="W55" s="233"/>
      <c r="X55" s="227">
        <f>NOVA!B44</f>
        <v>4</v>
      </c>
      <c r="Y55" s="227" t="str">
        <f>NOVA!C44</f>
        <v>Do A or B</v>
      </c>
      <c r="Z55" s="227"/>
      <c r="AA55" s="227" t="str">
        <f>IF(NOVA!U44&lt;&gt;"", NOVA!U44, "")</f>
        <v/>
      </c>
      <c r="AB55" s="233"/>
      <c r="AC55" s="238" t="str">
        <f>NOVA!B103</f>
        <v>3d2</v>
      </c>
      <c r="AD55" s="227" t="str">
        <f>NOVA!C103</f>
        <v>Discuss survival needs</v>
      </c>
      <c r="AE55" s="227"/>
      <c r="AF55" s="227" t="str">
        <f>IF(NOVA!U103&lt;&gt;"", NOVA!U103, "")</f>
        <v/>
      </c>
      <c r="AG55" s="233"/>
      <c r="AH55" s="227" t="str">
        <f>NOVA!B168</f>
        <v>4a3</v>
      </c>
      <c r="AI55" s="227" t="str">
        <f>NOVA!C168</f>
        <v>Discuss how codes relate to math</v>
      </c>
      <c r="AJ55" s="227"/>
      <c r="AK55" s="227" t="str">
        <f>IF(NOVA!U168&lt;&gt;"", NOVA!U168, "")</f>
        <v/>
      </c>
    </row>
    <row r="56" spans="5:37" ht="13.2" customHeight="1">
      <c r="I56" s="378"/>
      <c r="J56" s="219" t="str">
        <f>Electives!B66</f>
        <v>4d</v>
      </c>
      <c r="K56" s="36" t="str">
        <f>Electives!C66</f>
        <v>Play a video game</v>
      </c>
      <c r="L56" s="31" t="str">
        <f>IF(Electives!U66&lt;&gt;"","E","")</f>
        <v/>
      </c>
      <c r="O56"/>
      <c r="R56" s="233"/>
      <c r="S56" s="160">
        <f>'Shooting Sports'!B26</f>
        <v>1</v>
      </c>
      <c r="T56" s="160" t="str">
        <f>'Shooting Sports'!C26</f>
        <v>Earn the Level 1 Emblem for Archery</v>
      </c>
      <c r="U56" s="160"/>
      <c r="V56" s="160" t="str">
        <f>IF('Shooting Sports'!U26&lt;&gt;"", 'Shooting Sports'!U26, "")</f>
        <v/>
      </c>
      <c r="W56" s="233"/>
      <c r="X56" s="227" t="str">
        <f>NOVA!B45</f>
        <v>4a</v>
      </c>
      <c r="Y56" s="227" t="str">
        <f>NOVA!C45</f>
        <v>Visit a place where earth science is done</v>
      </c>
      <c r="Z56" s="227"/>
      <c r="AA56" s="227" t="str">
        <f>IF(NOVA!U45&lt;&gt;"", NOVA!U45, "")</f>
        <v/>
      </c>
      <c r="AB56" s="233"/>
      <c r="AC56" s="227" t="str">
        <f>NOVA!B104</f>
        <v>3e</v>
      </c>
      <c r="AD56" s="227" t="str">
        <f>NOVA!C104</f>
        <v>Map an asteroid</v>
      </c>
      <c r="AE56" s="227"/>
      <c r="AF56" s="227" t="str">
        <f>IF(NOVA!U104&lt;&gt;"", NOVA!U104, "")</f>
        <v/>
      </c>
      <c r="AG56" s="233"/>
      <c r="AH56" s="227" t="str">
        <f>NOVA!B169</f>
        <v>4b1</v>
      </c>
      <c r="AI56" s="227" t="str">
        <f>NOVA!C169</f>
        <v>Design a code and write a message</v>
      </c>
      <c r="AJ56" s="227"/>
      <c r="AK56" s="227" t="str">
        <f>IF(NOVA!U169&lt;&gt;"", NOVA!U169, "")</f>
        <v/>
      </c>
    </row>
    <row r="57" spans="5:37" ht="12.75" customHeight="1">
      <c r="I57" s="378"/>
      <c r="J57" s="219" t="str">
        <f>Electives!B67</f>
        <v>4e</v>
      </c>
      <c r="K57" s="36" t="str">
        <f>Electives!C67</f>
        <v>Play a board game</v>
      </c>
      <c r="L57" s="31" t="str">
        <f>IF(Electives!U67&lt;&gt;"","E","")</f>
        <v/>
      </c>
      <c r="N57" s="131"/>
      <c r="R57" s="233"/>
      <c r="S57" s="160" t="str">
        <f>'Shooting Sports'!B27</f>
        <v>S1</v>
      </c>
      <c r="T57" s="160" t="str">
        <f>'Shooting Sports'!C27</f>
        <v>Identify 3 arrow and 4 bow parts</v>
      </c>
      <c r="U57" s="160"/>
      <c r="V57" s="160" t="str">
        <f>IF('Shooting Sports'!U27&lt;&gt;"", 'Shooting Sports'!U27, "")</f>
        <v/>
      </c>
      <c r="W57" s="233"/>
      <c r="X57" s="227" t="str">
        <f>NOVA!B46</f>
        <v>4a1</v>
      </c>
      <c r="Y57" s="227" t="str">
        <f>NOVA!C46</f>
        <v>Talk with someone how science is used</v>
      </c>
      <c r="Z57" s="227"/>
      <c r="AA57" s="227" t="str">
        <f>IF(NOVA!U46&lt;&gt;"", NOVA!U46, "")</f>
        <v/>
      </c>
      <c r="AB57" s="233"/>
      <c r="AC57" s="227" t="str">
        <f>NOVA!B105</f>
        <v>3f1</v>
      </c>
      <c r="AD57" s="227" t="str">
        <f>NOVA!C105</f>
        <v>Model solar and lunar eclipse</v>
      </c>
      <c r="AE57" s="227"/>
      <c r="AF57" s="227" t="str">
        <f>IF(NOVA!U105&lt;&gt;"", NOVA!U105, "")</f>
        <v/>
      </c>
      <c r="AG57" s="233"/>
      <c r="AH57" s="227" t="str">
        <f>NOVA!B170</f>
        <v>4b2</v>
      </c>
      <c r="AI57" s="227" t="str">
        <f>NOVA!C170</f>
        <v>Share your code with your counselor</v>
      </c>
      <c r="AJ57" s="227"/>
      <c r="AK57" s="227" t="str">
        <f>IF(NOVA!U170&lt;&gt;"", NOVA!U170, "")</f>
        <v/>
      </c>
    </row>
    <row r="58" spans="5:37" ht="12.75" customHeight="1">
      <c r="E58"/>
      <c r="I58" s="378"/>
      <c r="J58" s="219" t="str">
        <f>Electives!B68</f>
        <v>4f</v>
      </c>
      <c r="K58" s="36" t="str">
        <f>Electives!C68</f>
        <v>Blow bubbles</v>
      </c>
      <c r="L58" s="31" t="str">
        <f>IF(Electives!U68&lt;&gt;"","E","")</f>
        <v/>
      </c>
      <c r="R58" s="233"/>
      <c r="S58" s="160" t="str">
        <f>'Shooting Sports'!B28</f>
        <v>S2</v>
      </c>
      <c r="T58" s="160" t="str">
        <f>'Shooting Sports'!C28</f>
        <v>Loose 5 arrows in 2 volleys</v>
      </c>
      <c r="U58" s="160"/>
      <c r="V58" s="160" t="str">
        <f>IF('Shooting Sports'!U28&lt;&gt;"", 'Shooting Sports'!U28, "")</f>
        <v/>
      </c>
      <c r="W58" s="233"/>
      <c r="X58" s="227" t="str">
        <f>NOVA!B47</f>
        <v>4a2</v>
      </c>
      <c r="Y58" s="227" t="str">
        <f>NOVA!C47</f>
        <v>Discuss with counselor your visit</v>
      </c>
      <c r="Z58" s="227"/>
      <c r="AA58" s="227" t="str">
        <f>IF(NOVA!U47&lt;&gt;"", NOVA!U47, "")</f>
        <v/>
      </c>
      <c r="AB58" s="233"/>
      <c r="AC58" s="227" t="str">
        <f>NOVA!B106</f>
        <v>3f2</v>
      </c>
      <c r="AD58" s="227" t="str">
        <f>NOVA!C106</f>
        <v>Use your model to discuss</v>
      </c>
      <c r="AE58" s="227"/>
      <c r="AF58" s="227" t="str">
        <f>IF(NOVA!U106&lt;&gt;"", NOVA!U106, "")</f>
        <v/>
      </c>
      <c r="AG58" s="233"/>
      <c r="AH58" s="227">
        <f>NOVA!B171</f>
        <v>5</v>
      </c>
      <c r="AI58" s="227" t="str">
        <f>NOVA!C171</f>
        <v>Discuss how math affects your life</v>
      </c>
      <c r="AJ58" s="227"/>
      <c r="AK58" s="227" t="str">
        <f>IF(NOVA!U171&lt;&gt;"", NOVA!U171, "")</f>
        <v/>
      </c>
    </row>
    <row r="59" spans="5:37">
      <c r="I59" s="378"/>
      <c r="J59" s="219">
        <f>Electives!B69</f>
        <v>5</v>
      </c>
      <c r="K59" s="36" t="str">
        <f>Electives!C69</f>
        <v>Paint a picture with and without sight</v>
      </c>
      <c r="L59" s="31" t="str">
        <f>IF(Electives!U69&lt;&gt;"","E","")</f>
        <v/>
      </c>
      <c r="R59" s="234"/>
      <c r="S59" s="160" t="str">
        <f>'Shooting Sports'!B29</f>
        <v>S3</v>
      </c>
      <c r="T59" s="160" t="str">
        <f>'Shooting Sports'!C29</f>
        <v>Demonstrate/Explain range commands</v>
      </c>
      <c r="U59" s="160"/>
      <c r="V59" s="160" t="str">
        <f>IF('Shooting Sports'!U29&lt;&gt;"", 'Shooting Sports'!U29, "")</f>
        <v/>
      </c>
      <c r="W59" s="234"/>
      <c r="X59" s="227" t="str">
        <f>NOVA!B48</f>
        <v>4b</v>
      </c>
      <c r="Y59" s="227" t="str">
        <f>NOVA!C48</f>
        <v>Explore a career with earth science</v>
      </c>
      <c r="Z59" s="227"/>
      <c r="AA59" s="227" t="str">
        <f>IF(NOVA!U48&lt;&gt;"", NOVA!U48, "")</f>
        <v/>
      </c>
      <c r="AB59" s="234"/>
      <c r="AC59" s="227">
        <f>NOVA!B107</f>
        <v>4</v>
      </c>
      <c r="AD59" s="227" t="str">
        <f>NOVA!C107</f>
        <v>Do A or B</v>
      </c>
      <c r="AE59" s="227"/>
      <c r="AF59" s="227" t="str">
        <f>IF(NOVA!U107&lt;&gt;"", NOVA!U107, "")</f>
        <v/>
      </c>
      <c r="AG59" s="234"/>
    </row>
    <row r="60" spans="5:37">
      <c r="I60" s="378"/>
      <c r="J60" s="219">
        <f>Electives!B70</f>
        <v>6</v>
      </c>
      <c r="K60" s="36" t="str">
        <f>Electives!C70</f>
        <v>Sign a simple sentence</v>
      </c>
      <c r="L60" s="31" t="str">
        <f>IF(Electives!U70&lt;&gt;"","E","")</f>
        <v/>
      </c>
      <c r="R60" s="177"/>
      <c r="S60" s="160" t="str">
        <f>'Shooting Sports'!B30</f>
        <v>S4</v>
      </c>
      <c r="T60" s="160" t="str">
        <f>'Shooting Sports'!C30</f>
        <v>5 facts about archery in history/lit</v>
      </c>
      <c r="U60" s="160"/>
      <c r="V60" s="160" t="str">
        <f>IF('Shooting Sports'!U30&lt;&gt;"", 'Shooting Sports'!U30, "")</f>
        <v/>
      </c>
      <c r="W60" s="177"/>
      <c r="AB60" s="177"/>
      <c r="AC60" s="227" t="str">
        <f>NOVA!B108</f>
        <v>4a</v>
      </c>
      <c r="AD60" s="227" t="str">
        <f>NOVA!C108</f>
        <v>Visit a place with space science</v>
      </c>
      <c r="AE60" s="227"/>
      <c r="AF60" s="227" t="str">
        <f>IF(NOVA!U108&lt;&gt;"", NOVA!U108, "")</f>
        <v/>
      </c>
      <c r="AG60" s="177"/>
    </row>
    <row r="61" spans="5:37">
      <c r="I61" s="378"/>
      <c r="J61" s="219">
        <f>Electives!B71</f>
        <v>7</v>
      </c>
      <c r="K61" s="36" t="str">
        <f>Electives!C71</f>
        <v>Learn about a famous person with a disability</v>
      </c>
      <c r="L61" s="31" t="str">
        <f>IF(Electives!U71&lt;&gt;"","E","")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IF(NOVA!U109&lt;&gt;"", NOVA!U109, "")</f>
        <v/>
      </c>
      <c r="AG61" s="233"/>
    </row>
    <row r="62" spans="5:37" ht="13.2" customHeight="1">
      <c r="I62" s="378"/>
      <c r="J62" s="219">
        <f>Electives!B72</f>
        <v>8</v>
      </c>
      <c r="K62" s="36" t="str">
        <f>Electives!C72</f>
        <v>Attend an event for disabled people</v>
      </c>
      <c r="L62" s="31" t="str">
        <f>IF(Electives!U72&lt;&gt;"","E","")</f>
        <v/>
      </c>
      <c r="O62"/>
      <c r="R62" s="235"/>
      <c r="S62" s="160">
        <f>'Shooting Sports'!B33</f>
        <v>1</v>
      </c>
      <c r="T62" s="160" t="str">
        <f>'Shooting Sports'!C33</f>
        <v>Demonstrate good shooting techniques</v>
      </c>
      <c r="U62" s="160"/>
      <c r="V62" s="160" t="str">
        <f>IF('Shooting Sports'!U33&lt;&gt;"", 'Shooting Sports'!U33, "")</f>
        <v/>
      </c>
      <c r="W62" s="235"/>
      <c r="AB62" s="235"/>
      <c r="AC62" s="227" t="str">
        <f>NOVA!B110</f>
        <v>4a2</v>
      </c>
      <c r="AD62" s="227" t="str">
        <f>NOVA!C110</f>
        <v>Discuss with counselor</v>
      </c>
      <c r="AE62" s="227"/>
      <c r="AF62" s="227" t="str">
        <f>IF(NOVA!U110&lt;&gt;"", NOVA!U110, "")</f>
        <v/>
      </c>
      <c r="AG62" s="235"/>
    </row>
    <row r="63" spans="5:37" ht="12.75" customHeight="1">
      <c r="E63"/>
      <c r="I63" s="218"/>
      <c r="J63"/>
      <c r="L63" s="175"/>
      <c r="O63"/>
      <c r="R63" s="233"/>
      <c r="S63" s="160">
        <f>'Shooting Sports'!B34</f>
        <v>2</v>
      </c>
      <c r="T63" s="160" t="str">
        <f>'Shooting Sports'!C34</f>
        <v>Explain parts of slingshot</v>
      </c>
      <c r="U63" s="160"/>
      <c r="V63" s="160" t="str">
        <f>IF('Shooting Sports'!U34&lt;&gt;"", 'Shooting Sports'!U34, "")</f>
        <v/>
      </c>
      <c r="W63" s="233"/>
      <c r="AB63" s="233"/>
      <c r="AC63" s="227" t="str">
        <f>NOVA!B111</f>
        <v>4b</v>
      </c>
      <c r="AD63" s="227" t="str">
        <f>NOVA!C111</f>
        <v>Explore a career with space science</v>
      </c>
      <c r="AE63" s="227"/>
      <c r="AF63" s="227" t="str">
        <f>IF(NOVA!U111&lt;&gt;"", NOVA!U111, "")</f>
        <v/>
      </c>
      <c r="AG63" s="233"/>
    </row>
    <row r="64" spans="5:37" ht="12.75" customHeight="1">
      <c r="E64"/>
      <c r="J64"/>
      <c r="L64" s="175"/>
      <c r="O64"/>
      <c r="R64" s="233"/>
      <c r="S64" s="160">
        <f>'Shooting Sports'!B35</f>
        <v>3</v>
      </c>
      <c r="T64" s="160" t="str">
        <f>'Shooting Sports'!C35</f>
        <v>Explain types of ammo</v>
      </c>
      <c r="U64" s="160"/>
      <c r="V64" s="160" t="str">
        <f>IF('Shooting Sports'!U35&lt;&gt;"", 'Shooting Sports'!U35, "")</f>
        <v/>
      </c>
      <c r="W64" s="233"/>
      <c r="AB64" s="233"/>
      <c r="AC64" s="227">
        <f>NOVA!B112</f>
        <v>5</v>
      </c>
      <c r="AD64" s="227" t="str">
        <f>NOVA!C112</f>
        <v>Discuss your findings with counselor</v>
      </c>
      <c r="AE64" s="227"/>
      <c r="AF64" s="227" t="str">
        <f>IF(NOVA!U112&lt;&gt;"", NOVA!U112, "")</f>
        <v/>
      </c>
      <c r="AG64" s="233"/>
    </row>
    <row r="65" spans="5:33">
      <c r="E65"/>
      <c r="J65"/>
      <c r="O65"/>
      <c r="R65" s="233"/>
      <c r="S65" s="160">
        <f>'Shooting Sports'!B36</f>
        <v>4</v>
      </c>
      <c r="T65" s="160" t="str">
        <f>'Shooting Sports'!C36</f>
        <v>Explain types of targets</v>
      </c>
      <c r="U65" s="160"/>
      <c r="V65" s="160" t="str">
        <f>IF('Shooting Sports'!U36&lt;&gt;"", 'Shooting Sports'!U36,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Sports'!U39&lt;&gt;"", 'Shooting Sports'!U39, "")</f>
        <v/>
      </c>
      <c r="W67" s="233"/>
      <c r="AB67" s="233"/>
      <c r="AG67" s="233"/>
    </row>
    <row r="68" spans="5:33">
      <c r="O68"/>
      <c r="R68" s="233"/>
      <c r="S68" s="160" t="str">
        <f>'Shooting Sports'!B40</f>
        <v>S1</v>
      </c>
      <c r="T68" s="160" t="str">
        <f>'Shooting Sports'!C40</f>
        <v>Fire 5 shots in 2 volleys at a target</v>
      </c>
      <c r="U68" s="160"/>
      <c r="V68" s="160" t="str">
        <f>IF('Shooting Sports'!U40&lt;&gt;"", 'Shooting Sports'!U40, "")</f>
        <v/>
      </c>
      <c r="W68" s="233"/>
      <c r="AB68" s="233"/>
      <c r="AG68" s="233"/>
    </row>
    <row r="69" spans="5:33">
      <c r="O69"/>
      <c r="R69" s="233"/>
      <c r="S69" s="160" t="str">
        <f>'Shooting Sports'!B41</f>
        <v>S2</v>
      </c>
      <c r="T69" s="160" t="str">
        <f>'Shooting Sports'!C41</f>
        <v>Demonstrate/Explain range commands</v>
      </c>
      <c r="U69" s="160"/>
      <c r="V69" s="160" t="str">
        <f>IF('Shooting Sports'!U41&lt;&gt;"", 'Shooting Sports'!U41, "")</f>
        <v/>
      </c>
      <c r="W69" s="233"/>
      <c r="AB69" s="233"/>
      <c r="AG69" s="233"/>
    </row>
    <row r="70" spans="5:33" ht="13.2" customHeight="1">
      <c r="O70"/>
      <c r="S70" s="160" t="str">
        <f>'Shooting Sports'!B42</f>
        <v>S3</v>
      </c>
      <c r="T70" s="160" t="str">
        <f>'Shooting Sports'!C42</f>
        <v>Shoot with your off hand</v>
      </c>
      <c r="U70" s="160"/>
      <c r="V70" s="160" t="str">
        <f>IF('Shooting Sports'!U42&lt;&gt;"", 'Shooting Sports'!U42,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lkdr80hEyAtQv4AITXXnaJSrtzQuoYJKq5qObyGTlDj5jjGkDagC6jjwW7DKD3hEwszotkG1jJ3NoQcNM3Q2Cg==" saltValue="GK+8wfTj1v98iemX3HXfLg=="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 ref="D42:D47"/>
    <mergeCell ref="I42:I47"/>
    <mergeCell ref="N43:N49"/>
    <mergeCell ref="I49:I62"/>
    <mergeCell ref="N51:N55"/>
  </mergeCells>
  <pageMargins left="0.7" right="0.7" top="0.75" bottom="0.75" header="0.3" footer="0.3"/>
  <pageSetup scale="42"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09375" defaultRowHeight="13.2"/>
  <cols>
    <col min="1" max="1" width="3.109375" style="26" customWidth="1"/>
    <col min="2" max="2" width="10.88671875" style="26" customWidth="1"/>
    <col min="3" max="3" width="53" style="26" customWidth="1"/>
    <col min="4" max="23" width="3.44140625" style="26" customWidth="1"/>
    <col min="24" max="24" width="3.109375" style="26" customWidth="1"/>
    <col min="25" max="16384" width="9.109375" style="26"/>
  </cols>
  <sheetData>
    <row r="1" spans="1:24" ht="12.75" customHeight="1">
      <c r="A1" s="264" t="s">
        <v>82</v>
      </c>
      <c r="B1" s="95"/>
      <c r="C1" s="96"/>
      <c r="D1" s="260" t="str">
        <f ca="1">'Scout 1'!$A1</f>
        <v>Scout 1</v>
      </c>
      <c r="E1" s="260" t="str">
        <f ca="1">'Scout 2'!$A1</f>
        <v>Scout 2</v>
      </c>
      <c r="F1" s="260" t="str">
        <f ca="1">'Scout 3'!$A1</f>
        <v>Scout 3</v>
      </c>
      <c r="G1" s="260" t="str">
        <f ca="1">'Scout 4'!$A1</f>
        <v>Scout 4</v>
      </c>
      <c r="H1" s="260" t="str">
        <f ca="1">'Scout 5'!$A1</f>
        <v>Scout 5</v>
      </c>
      <c r="I1" s="260" t="str">
        <f ca="1">'Scout 6'!$A1</f>
        <v>Scout 6</v>
      </c>
      <c r="J1" s="260" t="str">
        <f ca="1">'Scout 7'!$A1</f>
        <v>Scout 7</v>
      </c>
      <c r="K1" s="260" t="str">
        <f ca="1">'Scout 8'!$A1</f>
        <v>Scout 8</v>
      </c>
      <c r="L1" s="260" t="str">
        <f ca="1">'Scout 9'!$A1</f>
        <v>Scout 9</v>
      </c>
      <c r="M1" s="260" t="str">
        <f ca="1">'Scout 10'!$A1</f>
        <v>Scout 10</v>
      </c>
      <c r="N1" s="260" t="str">
        <f ca="1">'Scout 11'!$A1</f>
        <v>Scout 11</v>
      </c>
      <c r="O1" s="260" t="str">
        <f ca="1">'Scout 12'!$A1</f>
        <v>Scout 12</v>
      </c>
      <c r="P1" s="260" t="str">
        <f ca="1">'Scout 13'!$A1</f>
        <v>Scout 13</v>
      </c>
      <c r="Q1" s="260" t="str">
        <f ca="1">'Scout 14'!$A1</f>
        <v>Scout 14</v>
      </c>
      <c r="R1" s="260" t="str">
        <f ca="1">'Scout 15'!$A1</f>
        <v>Scout 15</v>
      </c>
      <c r="S1" s="260" t="str">
        <f ca="1">'Scout 16'!$A1</f>
        <v>Scout 16</v>
      </c>
      <c r="T1" s="260" t="str">
        <f ca="1">'Scout 17'!$A1</f>
        <v>Scout 17</v>
      </c>
      <c r="U1" s="260" t="str">
        <f ca="1">'Scout 18'!$A1</f>
        <v>Scout 18</v>
      </c>
      <c r="V1" s="260" t="str">
        <f ca="1">'Scout 19'!$A1</f>
        <v>Scout 19</v>
      </c>
      <c r="W1" s="260" t="str">
        <f ca="1">'Scout 20'!$A1</f>
        <v>Scout 20</v>
      </c>
      <c r="X1" s="263" t="s">
        <v>82</v>
      </c>
    </row>
    <row r="2" spans="1:24" ht="12.75" customHeight="1">
      <c r="A2" s="264"/>
      <c r="B2" s="267" t="s">
        <v>81</v>
      </c>
      <c r="C2" s="268"/>
      <c r="D2" s="261"/>
      <c r="E2" s="261"/>
      <c r="F2" s="261"/>
      <c r="G2" s="261"/>
      <c r="H2" s="261"/>
      <c r="I2" s="261"/>
      <c r="J2" s="261"/>
      <c r="K2" s="261"/>
      <c r="L2" s="261"/>
      <c r="M2" s="261"/>
      <c r="N2" s="261"/>
      <c r="O2" s="261"/>
      <c r="P2" s="261"/>
      <c r="Q2" s="261"/>
      <c r="R2" s="261"/>
      <c r="S2" s="261"/>
      <c r="T2" s="261"/>
      <c r="U2" s="261"/>
      <c r="V2" s="261"/>
      <c r="W2" s="261"/>
      <c r="X2" s="263"/>
    </row>
    <row r="3" spans="1:24" ht="12.75" customHeight="1">
      <c r="A3" s="264"/>
      <c r="B3" s="265" t="s">
        <v>80</v>
      </c>
      <c r="C3" s="266"/>
      <c r="D3" s="261"/>
      <c r="E3" s="261"/>
      <c r="F3" s="261"/>
      <c r="G3" s="261"/>
      <c r="H3" s="261"/>
      <c r="I3" s="261"/>
      <c r="J3" s="261"/>
      <c r="K3" s="261"/>
      <c r="L3" s="261"/>
      <c r="M3" s="261"/>
      <c r="N3" s="261"/>
      <c r="O3" s="261"/>
      <c r="P3" s="261"/>
      <c r="Q3" s="261"/>
      <c r="R3" s="261"/>
      <c r="S3" s="261"/>
      <c r="T3" s="261"/>
      <c r="U3" s="261"/>
      <c r="V3" s="261"/>
      <c r="W3" s="261"/>
      <c r="X3" s="263"/>
    </row>
    <row r="4" spans="1:24">
      <c r="A4" s="264"/>
      <c r="B4" s="93"/>
      <c r="C4" s="94"/>
      <c r="D4" s="261"/>
      <c r="E4" s="261"/>
      <c r="F4" s="261"/>
      <c r="G4" s="261"/>
      <c r="H4" s="261"/>
      <c r="I4" s="261"/>
      <c r="J4" s="261"/>
      <c r="K4" s="261"/>
      <c r="L4" s="261"/>
      <c r="M4" s="261"/>
      <c r="N4" s="261"/>
      <c r="O4" s="261"/>
      <c r="P4" s="261"/>
      <c r="Q4" s="261"/>
      <c r="R4" s="261"/>
      <c r="S4" s="261"/>
      <c r="T4" s="261"/>
      <c r="U4" s="261"/>
      <c r="V4" s="261"/>
      <c r="W4" s="261"/>
      <c r="X4" s="263"/>
    </row>
    <row r="5" spans="1:24" ht="12.75" customHeight="1">
      <c r="A5" s="264"/>
      <c r="B5" s="97" t="s">
        <v>83</v>
      </c>
      <c r="C5" s="81" t="s">
        <v>84</v>
      </c>
      <c r="D5" s="262"/>
      <c r="E5" s="262"/>
      <c r="F5" s="262"/>
      <c r="G5" s="262"/>
      <c r="H5" s="262"/>
      <c r="I5" s="262"/>
      <c r="J5" s="262"/>
      <c r="K5" s="262"/>
      <c r="L5" s="262"/>
      <c r="M5" s="262"/>
      <c r="N5" s="262"/>
      <c r="O5" s="262"/>
      <c r="P5" s="262"/>
      <c r="Q5" s="262"/>
      <c r="R5" s="262"/>
      <c r="S5" s="262"/>
      <c r="T5" s="262"/>
      <c r="U5" s="262"/>
      <c r="V5" s="262"/>
      <c r="W5" s="262"/>
      <c r="X5" s="263"/>
    </row>
    <row r="6" spans="1:24">
      <c r="A6" s="264"/>
      <c r="B6" s="101"/>
      <c r="C6" s="85"/>
      <c r="D6" s="71"/>
      <c r="E6" s="71"/>
      <c r="F6" s="71"/>
      <c r="G6" s="71"/>
      <c r="H6" s="71"/>
      <c r="I6" s="71"/>
      <c r="J6" s="71"/>
      <c r="K6" s="71"/>
      <c r="L6" s="71"/>
      <c r="M6" s="71"/>
      <c r="N6" s="71"/>
      <c r="O6" s="71"/>
      <c r="P6" s="71"/>
      <c r="Q6" s="71"/>
      <c r="R6" s="71"/>
      <c r="S6" s="71"/>
      <c r="T6" s="71"/>
      <c r="U6" s="71"/>
      <c r="V6" s="71"/>
      <c r="W6" s="71"/>
      <c r="X6" s="263"/>
    </row>
    <row r="7" spans="1:24">
      <c r="A7" s="264"/>
      <c r="B7" s="101"/>
      <c r="C7" s="85"/>
      <c r="D7" s="51"/>
      <c r="E7" s="51"/>
      <c r="F7" s="51"/>
      <c r="G7" s="51"/>
      <c r="H7" s="51"/>
      <c r="I7" s="51"/>
      <c r="J7" s="51"/>
      <c r="K7" s="51"/>
      <c r="L7" s="51"/>
      <c r="M7" s="51"/>
      <c r="N7" s="51"/>
      <c r="O7" s="51"/>
      <c r="P7" s="51"/>
      <c r="Q7" s="51"/>
      <c r="R7" s="51"/>
      <c r="S7" s="51"/>
      <c r="T7" s="51"/>
      <c r="U7" s="51"/>
      <c r="V7" s="51"/>
      <c r="W7" s="51"/>
      <c r="X7" s="263"/>
    </row>
    <row r="8" spans="1:24">
      <c r="A8" s="264"/>
      <c r="B8" s="101"/>
      <c r="C8" s="85"/>
      <c r="D8" s="51"/>
      <c r="E8" s="51"/>
      <c r="F8" s="51"/>
      <c r="G8" s="51"/>
      <c r="H8" s="51"/>
      <c r="I8" s="51"/>
      <c r="J8" s="51"/>
      <c r="K8" s="51"/>
      <c r="L8" s="51"/>
      <c r="M8" s="51"/>
      <c r="N8" s="51"/>
      <c r="O8" s="51"/>
      <c r="P8" s="51"/>
      <c r="Q8" s="51"/>
      <c r="R8" s="51"/>
      <c r="S8" s="51"/>
      <c r="T8" s="51"/>
      <c r="U8" s="51"/>
      <c r="V8" s="51"/>
      <c r="W8" s="51"/>
      <c r="X8" s="263"/>
    </row>
    <row r="9" spans="1:24">
      <c r="A9" s="264"/>
      <c r="B9" s="101"/>
      <c r="C9" s="86"/>
      <c r="D9" s="51"/>
      <c r="E9" s="51"/>
      <c r="F9" s="51"/>
      <c r="G9" s="51"/>
      <c r="H9" s="51"/>
      <c r="I9" s="51"/>
      <c r="J9" s="51"/>
      <c r="K9" s="51"/>
      <c r="L9" s="51"/>
      <c r="M9" s="51"/>
      <c r="N9" s="51"/>
      <c r="O9" s="51"/>
      <c r="P9" s="51"/>
      <c r="Q9" s="51"/>
      <c r="R9" s="51"/>
      <c r="S9" s="51"/>
      <c r="T9" s="51"/>
      <c r="U9" s="51"/>
      <c r="V9" s="51"/>
      <c r="W9" s="51"/>
      <c r="X9" s="263"/>
    </row>
    <row r="10" spans="1:24">
      <c r="A10" s="264"/>
      <c r="B10" s="101"/>
      <c r="C10" s="86"/>
      <c r="D10" s="51"/>
      <c r="E10" s="51"/>
      <c r="F10" s="51"/>
      <c r="G10" s="51"/>
      <c r="H10" s="51"/>
      <c r="I10" s="51"/>
      <c r="J10" s="51"/>
      <c r="K10" s="51"/>
      <c r="L10" s="51"/>
      <c r="M10" s="51"/>
      <c r="N10" s="51"/>
      <c r="O10" s="51"/>
      <c r="P10" s="51"/>
      <c r="Q10" s="51"/>
      <c r="R10" s="51"/>
      <c r="S10" s="51"/>
      <c r="T10" s="51"/>
      <c r="U10" s="51"/>
      <c r="V10" s="51"/>
      <c r="W10" s="51"/>
      <c r="X10" s="263"/>
    </row>
    <row r="11" spans="1:24">
      <c r="A11" s="264"/>
      <c r="B11" s="101"/>
      <c r="C11" s="85"/>
      <c r="D11" s="51"/>
      <c r="E11" s="51"/>
      <c r="F11" s="51"/>
      <c r="G11" s="51"/>
      <c r="H11" s="51"/>
      <c r="I11" s="51"/>
      <c r="J11" s="51"/>
      <c r="K11" s="51"/>
      <c r="L11" s="51"/>
      <c r="M11" s="51"/>
      <c r="N11" s="51"/>
      <c r="O11" s="51"/>
      <c r="P11" s="51"/>
      <c r="Q11" s="51"/>
      <c r="R11" s="51"/>
      <c r="S11" s="51"/>
      <c r="T11" s="51"/>
      <c r="U11" s="51"/>
      <c r="V11" s="51"/>
      <c r="W11" s="51"/>
      <c r="X11" s="263"/>
    </row>
    <row r="12" spans="1:24">
      <c r="A12" s="264"/>
      <c r="B12" s="101"/>
      <c r="C12" s="86"/>
      <c r="D12" s="51"/>
      <c r="E12" s="51"/>
      <c r="F12" s="51"/>
      <c r="G12" s="51"/>
      <c r="H12" s="51"/>
      <c r="I12" s="51"/>
      <c r="J12" s="51"/>
      <c r="K12" s="51"/>
      <c r="L12" s="51"/>
      <c r="M12" s="51"/>
      <c r="N12" s="51"/>
      <c r="O12" s="51"/>
      <c r="P12" s="51"/>
      <c r="Q12" s="51"/>
      <c r="R12" s="51"/>
      <c r="S12" s="51"/>
      <c r="T12" s="51"/>
      <c r="U12" s="51"/>
      <c r="V12" s="51"/>
      <c r="W12" s="51"/>
      <c r="X12" s="263"/>
    </row>
    <row r="13" spans="1:24">
      <c r="A13" s="264"/>
      <c r="B13" s="101"/>
      <c r="C13" s="86"/>
      <c r="D13" s="51"/>
      <c r="E13" s="51"/>
      <c r="F13" s="51"/>
      <c r="G13" s="51"/>
      <c r="H13" s="51"/>
      <c r="I13" s="51"/>
      <c r="J13" s="51"/>
      <c r="K13" s="51"/>
      <c r="L13" s="51"/>
      <c r="M13" s="51"/>
      <c r="N13" s="51"/>
      <c r="O13" s="51"/>
      <c r="P13" s="51"/>
      <c r="Q13" s="51"/>
      <c r="R13" s="51"/>
      <c r="S13" s="51"/>
      <c r="T13" s="51"/>
      <c r="U13" s="51"/>
      <c r="V13" s="51"/>
      <c r="W13" s="51"/>
      <c r="X13" s="263"/>
    </row>
    <row r="14" spans="1:24">
      <c r="A14" s="264"/>
      <c r="B14" s="101"/>
      <c r="C14" s="85"/>
      <c r="D14" s="51"/>
      <c r="E14" s="51"/>
      <c r="F14" s="51"/>
      <c r="G14" s="51"/>
      <c r="H14" s="51"/>
      <c r="I14" s="51"/>
      <c r="J14" s="51"/>
      <c r="K14" s="51"/>
      <c r="L14" s="51"/>
      <c r="M14" s="51"/>
      <c r="N14" s="51"/>
      <c r="O14" s="51"/>
      <c r="P14" s="51"/>
      <c r="Q14" s="51"/>
      <c r="R14" s="51"/>
      <c r="S14" s="51"/>
      <c r="T14" s="51"/>
      <c r="U14" s="51"/>
      <c r="V14" s="51"/>
      <c r="W14" s="51"/>
      <c r="X14" s="263"/>
    </row>
    <row r="15" spans="1:24">
      <c r="A15" s="264"/>
      <c r="B15" s="101"/>
      <c r="C15" s="86"/>
      <c r="D15" s="51"/>
      <c r="E15" s="51"/>
      <c r="F15" s="51"/>
      <c r="G15" s="51"/>
      <c r="H15" s="51"/>
      <c r="I15" s="51"/>
      <c r="J15" s="51"/>
      <c r="K15" s="51"/>
      <c r="L15" s="51"/>
      <c r="M15" s="51"/>
      <c r="N15" s="51"/>
      <c r="O15" s="51"/>
      <c r="P15" s="51"/>
      <c r="Q15" s="51"/>
      <c r="R15" s="51"/>
      <c r="S15" s="51"/>
      <c r="T15" s="51"/>
      <c r="U15" s="51"/>
      <c r="V15" s="51"/>
      <c r="W15" s="51"/>
      <c r="X15" s="263"/>
    </row>
    <row r="16" spans="1:24">
      <c r="A16" s="264"/>
      <c r="B16" s="101"/>
      <c r="C16" s="86"/>
      <c r="D16" s="51"/>
      <c r="E16" s="51"/>
      <c r="F16" s="51"/>
      <c r="G16" s="51"/>
      <c r="H16" s="51"/>
      <c r="I16" s="51"/>
      <c r="J16" s="51"/>
      <c r="K16" s="51"/>
      <c r="L16" s="51"/>
      <c r="M16" s="51"/>
      <c r="N16" s="51"/>
      <c r="O16" s="51"/>
      <c r="P16" s="51"/>
      <c r="Q16" s="51"/>
      <c r="R16" s="51"/>
      <c r="S16" s="51"/>
      <c r="T16" s="51"/>
      <c r="U16" s="51"/>
      <c r="V16" s="51"/>
      <c r="W16" s="51"/>
      <c r="X16" s="263"/>
    </row>
    <row r="17" spans="1:24">
      <c r="A17" s="264"/>
      <c r="B17" s="101"/>
      <c r="C17" s="86"/>
      <c r="D17" s="51"/>
      <c r="E17" s="51"/>
      <c r="F17" s="51"/>
      <c r="G17" s="51"/>
      <c r="H17" s="51"/>
      <c r="I17" s="51"/>
      <c r="J17" s="51"/>
      <c r="K17" s="51"/>
      <c r="L17" s="51"/>
      <c r="M17" s="51"/>
      <c r="N17" s="51"/>
      <c r="O17" s="51"/>
      <c r="P17" s="51"/>
      <c r="Q17" s="51"/>
      <c r="R17" s="51"/>
      <c r="S17" s="51"/>
      <c r="T17" s="51"/>
      <c r="U17" s="51"/>
      <c r="V17" s="51"/>
      <c r="W17" s="51"/>
      <c r="X17" s="263"/>
    </row>
    <row r="18" spans="1:24">
      <c r="A18" s="264"/>
      <c r="B18" s="101"/>
      <c r="C18" s="86"/>
      <c r="D18" s="51"/>
      <c r="E18" s="51"/>
      <c r="F18" s="51"/>
      <c r="G18" s="51"/>
      <c r="H18" s="51"/>
      <c r="I18" s="51"/>
      <c r="J18" s="51"/>
      <c r="K18" s="51"/>
      <c r="L18" s="51"/>
      <c r="M18" s="51"/>
      <c r="N18" s="51"/>
      <c r="O18" s="51"/>
      <c r="P18" s="51"/>
      <c r="Q18" s="51"/>
      <c r="R18" s="51"/>
      <c r="S18" s="51"/>
      <c r="T18" s="51"/>
      <c r="U18" s="51"/>
      <c r="V18" s="51"/>
      <c r="W18" s="51"/>
      <c r="X18" s="263"/>
    </row>
    <row r="19" spans="1:24">
      <c r="A19" s="264"/>
      <c r="B19" s="101"/>
      <c r="C19" s="85"/>
      <c r="D19" s="82"/>
      <c r="E19" s="82"/>
      <c r="F19" s="82"/>
      <c r="G19" s="82"/>
      <c r="H19" s="82"/>
      <c r="I19" s="82"/>
      <c r="J19" s="82"/>
      <c r="K19" s="82"/>
      <c r="L19" s="82"/>
      <c r="M19" s="82"/>
      <c r="N19" s="82"/>
      <c r="O19" s="82"/>
      <c r="P19" s="82"/>
      <c r="Q19" s="82"/>
      <c r="R19" s="82"/>
      <c r="S19" s="82"/>
      <c r="T19" s="82"/>
      <c r="U19" s="82"/>
      <c r="V19" s="82"/>
      <c r="W19" s="82"/>
      <c r="X19" s="263"/>
    </row>
    <row r="20" spans="1:24">
      <c r="A20" s="264"/>
      <c r="B20" s="101"/>
      <c r="C20" s="86"/>
      <c r="D20" s="51"/>
      <c r="E20" s="52"/>
      <c r="F20" s="52"/>
      <c r="G20" s="52"/>
      <c r="H20" s="52"/>
      <c r="I20" s="52"/>
      <c r="J20" s="52"/>
      <c r="K20" s="52"/>
      <c r="L20" s="52"/>
      <c r="M20" s="52"/>
      <c r="N20" s="52"/>
      <c r="O20" s="52"/>
      <c r="P20" s="52"/>
      <c r="Q20" s="52"/>
      <c r="R20" s="51"/>
      <c r="S20" s="51"/>
      <c r="T20" s="51"/>
      <c r="U20" s="51"/>
      <c r="V20" s="51"/>
      <c r="W20" s="51"/>
      <c r="X20" s="263"/>
    </row>
    <row r="21" spans="1:24">
      <c r="A21" s="264"/>
      <c r="B21" s="101"/>
      <c r="C21" s="86"/>
      <c r="D21" s="83"/>
      <c r="E21" s="83"/>
      <c r="F21" s="83"/>
      <c r="G21" s="83"/>
      <c r="H21" s="83"/>
      <c r="I21" s="83"/>
      <c r="J21" s="83"/>
      <c r="K21" s="83"/>
      <c r="L21" s="83"/>
      <c r="M21" s="83"/>
      <c r="N21" s="83"/>
      <c r="O21" s="83"/>
      <c r="P21" s="83"/>
      <c r="Q21" s="83"/>
      <c r="R21" s="83"/>
      <c r="S21" s="83"/>
      <c r="T21" s="83"/>
      <c r="U21" s="83"/>
      <c r="V21" s="83"/>
      <c r="W21" s="83"/>
      <c r="X21" s="263"/>
    </row>
    <row r="22" spans="1:24">
      <c r="A22" s="264"/>
      <c r="B22" s="101"/>
      <c r="C22" s="87"/>
      <c r="D22" s="84"/>
      <c r="E22" s="84"/>
      <c r="F22" s="84"/>
      <c r="G22" s="84"/>
      <c r="H22" s="84"/>
      <c r="I22" s="84"/>
      <c r="J22" s="84"/>
      <c r="K22" s="84"/>
      <c r="L22" s="84"/>
      <c r="M22" s="84"/>
      <c r="N22" s="84"/>
      <c r="O22" s="84"/>
      <c r="P22" s="84"/>
      <c r="Q22" s="84"/>
      <c r="R22" s="84"/>
      <c r="S22" s="84"/>
      <c r="T22" s="84"/>
      <c r="U22" s="84"/>
      <c r="V22" s="84"/>
      <c r="W22" s="84"/>
      <c r="X22" s="263"/>
    </row>
    <row r="23" spans="1:24">
      <c r="A23" s="264"/>
      <c r="B23" s="101"/>
      <c r="C23" s="87"/>
      <c r="D23" s="84"/>
      <c r="E23" s="84"/>
      <c r="F23" s="84"/>
      <c r="G23" s="84"/>
      <c r="H23" s="84"/>
      <c r="I23" s="84"/>
      <c r="J23" s="84"/>
      <c r="K23" s="84"/>
      <c r="L23" s="84"/>
      <c r="M23" s="84"/>
      <c r="N23" s="84"/>
      <c r="O23" s="84"/>
      <c r="P23" s="84"/>
      <c r="Q23" s="84"/>
      <c r="R23" s="84"/>
      <c r="S23" s="84"/>
      <c r="T23" s="84"/>
      <c r="U23" s="84"/>
      <c r="V23" s="84"/>
      <c r="W23" s="84"/>
      <c r="X23" s="263"/>
    </row>
    <row r="24" spans="1:24">
      <c r="A24" s="264"/>
      <c r="B24" s="101"/>
      <c r="C24" s="88"/>
      <c r="D24" s="51"/>
      <c r="E24" s="51"/>
      <c r="F24" s="51"/>
      <c r="G24" s="51"/>
      <c r="H24" s="51"/>
      <c r="I24" s="51"/>
      <c r="J24" s="51"/>
      <c r="K24" s="51"/>
      <c r="L24" s="51"/>
      <c r="M24" s="51"/>
      <c r="N24" s="51"/>
      <c r="O24" s="51"/>
      <c r="P24" s="51"/>
      <c r="Q24" s="51"/>
      <c r="R24" s="51"/>
      <c r="S24" s="51"/>
      <c r="T24" s="51"/>
      <c r="U24" s="51"/>
      <c r="V24" s="51"/>
      <c r="W24" s="51"/>
      <c r="X24" s="263"/>
    </row>
    <row r="25" spans="1:24">
      <c r="A25" s="264"/>
      <c r="B25" s="101"/>
      <c r="C25" s="87"/>
      <c r="D25" s="51"/>
      <c r="E25" s="51"/>
      <c r="F25" s="51"/>
      <c r="G25" s="51"/>
      <c r="H25" s="51"/>
      <c r="I25" s="51"/>
      <c r="J25" s="51"/>
      <c r="K25" s="51"/>
      <c r="L25" s="51"/>
      <c r="M25" s="51"/>
      <c r="N25" s="51"/>
      <c r="O25" s="51"/>
      <c r="P25" s="51"/>
      <c r="Q25" s="51"/>
      <c r="R25" s="51"/>
      <c r="S25" s="51"/>
      <c r="T25" s="51"/>
      <c r="U25" s="51"/>
      <c r="V25" s="51"/>
      <c r="W25" s="51"/>
      <c r="X25" s="263"/>
    </row>
    <row r="26" spans="1:24">
      <c r="A26" s="264"/>
      <c r="B26" s="101"/>
      <c r="C26" s="86"/>
      <c r="D26" s="51"/>
      <c r="E26" s="51"/>
      <c r="F26" s="51"/>
      <c r="G26" s="51"/>
      <c r="H26" s="51"/>
      <c r="I26" s="51"/>
      <c r="J26" s="51"/>
      <c r="K26" s="51"/>
      <c r="L26" s="51"/>
      <c r="M26" s="51"/>
      <c r="N26" s="51"/>
      <c r="O26" s="51"/>
      <c r="P26" s="51"/>
      <c r="Q26" s="51"/>
      <c r="R26" s="51"/>
      <c r="S26" s="51"/>
      <c r="T26" s="51"/>
      <c r="U26" s="51"/>
      <c r="V26" s="51"/>
      <c r="W26" s="51"/>
      <c r="X26" s="263"/>
    </row>
    <row r="27" spans="1:24">
      <c r="A27" s="264"/>
      <c r="B27" s="101"/>
      <c r="C27" s="89"/>
      <c r="D27" s="51"/>
      <c r="E27" s="51"/>
      <c r="F27" s="51"/>
      <c r="G27" s="51"/>
      <c r="H27" s="51"/>
      <c r="I27" s="51"/>
      <c r="J27" s="51"/>
      <c r="K27" s="51"/>
      <c r="L27" s="51"/>
      <c r="M27" s="51"/>
      <c r="N27" s="51"/>
      <c r="O27" s="51"/>
      <c r="P27" s="51"/>
      <c r="Q27" s="51"/>
      <c r="R27" s="51"/>
      <c r="S27" s="51"/>
      <c r="T27" s="51"/>
      <c r="U27" s="51"/>
      <c r="V27" s="51"/>
      <c r="W27" s="51"/>
      <c r="X27" s="263"/>
    </row>
    <row r="28" spans="1:24">
      <c r="A28" s="264"/>
      <c r="B28" s="101"/>
      <c r="C28" s="86"/>
      <c r="D28" s="51"/>
      <c r="E28" s="51"/>
      <c r="F28" s="51"/>
      <c r="G28" s="51"/>
      <c r="H28" s="51"/>
      <c r="I28" s="51"/>
      <c r="J28" s="51"/>
      <c r="K28" s="51"/>
      <c r="L28" s="51"/>
      <c r="M28" s="51"/>
      <c r="N28" s="51"/>
      <c r="O28" s="51"/>
      <c r="P28" s="51"/>
      <c r="Q28" s="51"/>
      <c r="R28" s="51"/>
      <c r="S28" s="51"/>
      <c r="T28" s="51"/>
      <c r="U28" s="51"/>
      <c r="V28" s="51"/>
      <c r="W28" s="51"/>
      <c r="X28" s="263"/>
    </row>
    <row r="29" spans="1:24">
      <c r="A29" s="264"/>
      <c r="B29" s="101"/>
      <c r="C29" s="89"/>
      <c r="D29" s="51"/>
      <c r="E29" s="51"/>
      <c r="F29" s="51"/>
      <c r="G29" s="51"/>
      <c r="H29" s="51"/>
      <c r="I29" s="51"/>
      <c r="J29" s="51"/>
      <c r="K29" s="51"/>
      <c r="L29" s="51"/>
      <c r="M29" s="51"/>
      <c r="N29" s="51"/>
      <c r="O29" s="51"/>
      <c r="P29" s="51"/>
      <c r="Q29" s="51"/>
      <c r="R29" s="51"/>
      <c r="S29" s="51"/>
      <c r="T29" s="51"/>
      <c r="U29" s="51"/>
      <c r="V29" s="51"/>
      <c r="W29" s="51"/>
      <c r="X29" s="263"/>
    </row>
    <row r="30" spans="1:24">
      <c r="A30" s="264"/>
      <c r="B30" s="101"/>
      <c r="C30" s="90"/>
      <c r="D30" s="51"/>
      <c r="E30" s="51"/>
      <c r="F30" s="51"/>
      <c r="G30" s="51"/>
      <c r="H30" s="51"/>
      <c r="I30" s="51"/>
      <c r="J30" s="51"/>
      <c r="K30" s="51"/>
      <c r="L30" s="51"/>
      <c r="M30" s="51"/>
      <c r="N30" s="51"/>
      <c r="O30" s="51"/>
      <c r="P30" s="51"/>
      <c r="Q30" s="51"/>
      <c r="R30" s="51"/>
      <c r="S30" s="51"/>
      <c r="T30" s="51"/>
      <c r="U30" s="51"/>
      <c r="V30" s="51"/>
      <c r="W30" s="51"/>
      <c r="X30" s="263"/>
    </row>
    <row r="31" spans="1:24">
      <c r="A31" s="264"/>
      <c r="B31" s="101"/>
      <c r="C31" s="86"/>
      <c r="D31" s="51"/>
      <c r="E31" s="51"/>
      <c r="F31" s="51"/>
      <c r="G31" s="51"/>
      <c r="H31" s="51"/>
      <c r="I31" s="51"/>
      <c r="J31" s="51"/>
      <c r="K31" s="51"/>
      <c r="L31" s="51"/>
      <c r="M31" s="51"/>
      <c r="N31" s="51"/>
      <c r="O31" s="51"/>
      <c r="P31" s="51"/>
      <c r="Q31" s="51"/>
      <c r="R31" s="51"/>
      <c r="S31" s="51"/>
      <c r="T31" s="51"/>
      <c r="U31" s="51"/>
      <c r="V31" s="51"/>
      <c r="W31" s="51"/>
      <c r="X31" s="263"/>
    </row>
    <row r="32" spans="1:24">
      <c r="A32" s="264"/>
      <c r="B32" s="101"/>
      <c r="C32" s="86"/>
      <c r="D32" s="51"/>
      <c r="E32" s="51"/>
      <c r="F32" s="51"/>
      <c r="G32" s="51"/>
      <c r="H32" s="51"/>
      <c r="I32" s="51"/>
      <c r="J32" s="51"/>
      <c r="K32" s="51"/>
      <c r="L32" s="51"/>
      <c r="M32" s="51"/>
      <c r="N32" s="51"/>
      <c r="O32" s="51"/>
      <c r="P32" s="51"/>
      <c r="Q32" s="51"/>
      <c r="R32" s="51"/>
      <c r="S32" s="51"/>
      <c r="T32" s="51"/>
      <c r="U32" s="51"/>
      <c r="V32" s="51"/>
      <c r="W32" s="51"/>
      <c r="X32" s="263"/>
    </row>
    <row r="33" spans="1:24">
      <c r="A33" s="264"/>
      <c r="B33" s="101"/>
      <c r="C33" s="86"/>
      <c r="D33" s="51"/>
      <c r="E33" s="51"/>
      <c r="F33" s="51"/>
      <c r="G33" s="51"/>
      <c r="H33" s="51"/>
      <c r="I33" s="51"/>
      <c r="J33" s="51"/>
      <c r="K33" s="51"/>
      <c r="L33" s="51"/>
      <c r="M33" s="51"/>
      <c r="N33" s="51"/>
      <c r="O33" s="51"/>
      <c r="P33" s="51"/>
      <c r="Q33" s="51"/>
      <c r="R33" s="51"/>
      <c r="S33" s="51"/>
      <c r="T33" s="51"/>
      <c r="U33" s="51"/>
      <c r="V33" s="51"/>
      <c r="W33" s="51"/>
      <c r="X33" s="263"/>
    </row>
    <row r="34" spans="1:24">
      <c r="A34" s="264"/>
      <c r="B34" s="101"/>
      <c r="C34" s="90"/>
      <c r="D34" s="51"/>
      <c r="E34" s="51"/>
      <c r="F34" s="51"/>
      <c r="G34" s="51"/>
      <c r="H34" s="51"/>
      <c r="I34" s="51"/>
      <c r="J34" s="51"/>
      <c r="K34" s="51"/>
      <c r="L34" s="51"/>
      <c r="M34" s="51"/>
      <c r="N34" s="51"/>
      <c r="O34" s="51"/>
      <c r="P34" s="51"/>
      <c r="Q34" s="51"/>
      <c r="R34" s="51"/>
      <c r="S34" s="51"/>
      <c r="T34" s="51"/>
      <c r="U34" s="51"/>
      <c r="V34" s="51"/>
      <c r="W34" s="51"/>
      <c r="X34" s="263"/>
    </row>
    <row r="35" spans="1:24">
      <c r="A35" s="264"/>
      <c r="B35" s="101"/>
      <c r="C35" s="86"/>
      <c r="D35" s="51"/>
      <c r="E35" s="51"/>
      <c r="F35" s="51"/>
      <c r="G35" s="51"/>
      <c r="H35" s="51"/>
      <c r="I35" s="51"/>
      <c r="J35" s="51"/>
      <c r="K35" s="51"/>
      <c r="L35" s="51"/>
      <c r="M35" s="51"/>
      <c r="N35" s="51"/>
      <c r="O35" s="51"/>
      <c r="P35" s="51"/>
      <c r="Q35" s="51"/>
      <c r="R35" s="51"/>
      <c r="S35" s="51"/>
      <c r="T35" s="51"/>
      <c r="U35" s="51"/>
      <c r="V35" s="51"/>
      <c r="W35" s="51"/>
      <c r="X35" s="263"/>
    </row>
    <row r="36" spans="1:24">
      <c r="A36" s="264"/>
      <c r="B36" s="101"/>
      <c r="C36" s="86"/>
      <c r="D36" s="51"/>
      <c r="E36" s="51"/>
      <c r="F36" s="51"/>
      <c r="G36" s="51"/>
      <c r="H36" s="51"/>
      <c r="I36" s="51"/>
      <c r="J36" s="51"/>
      <c r="K36" s="51"/>
      <c r="L36" s="51"/>
      <c r="M36" s="51"/>
      <c r="N36" s="51"/>
      <c r="O36" s="51"/>
      <c r="P36" s="51"/>
      <c r="Q36" s="51"/>
      <c r="R36" s="51"/>
      <c r="S36" s="51"/>
      <c r="T36" s="51"/>
      <c r="U36" s="51"/>
      <c r="V36" s="51"/>
      <c r="W36" s="51"/>
      <c r="X36" s="263"/>
    </row>
    <row r="37" spans="1:24">
      <c r="A37" s="264"/>
      <c r="B37" s="101"/>
      <c r="C37" s="86"/>
      <c r="D37" s="51"/>
      <c r="E37" s="51"/>
      <c r="F37" s="51"/>
      <c r="G37" s="51"/>
      <c r="H37" s="51"/>
      <c r="I37" s="51"/>
      <c r="J37" s="51"/>
      <c r="K37" s="51"/>
      <c r="L37" s="51"/>
      <c r="M37" s="51"/>
      <c r="N37" s="51"/>
      <c r="O37" s="51"/>
      <c r="P37" s="51"/>
      <c r="Q37" s="51"/>
      <c r="R37" s="51"/>
      <c r="S37" s="51"/>
      <c r="T37" s="51"/>
      <c r="U37" s="51"/>
      <c r="V37" s="51"/>
      <c r="W37" s="51"/>
      <c r="X37" s="263"/>
    </row>
    <row r="38" spans="1:24">
      <c r="A38" s="264"/>
      <c r="B38" s="101"/>
      <c r="C38" s="86"/>
      <c r="D38" s="51"/>
      <c r="E38" s="51"/>
      <c r="F38" s="51"/>
      <c r="G38" s="51"/>
      <c r="H38" s="51"/>
      <c r="I38" s="51"/>
      <c r="J38" s="51"/>
      <c r="K38" s="51"/>
      <c r="L38" s="51"/>
      <c r="M38" s="51"/>
      <c r="N38" s="51"/>
      <c r="O38" s="51"/>
      <c r="P38" s="51"/>
      <c r="Q38" s="51"/>
      <c r="R38" s="51"/>
      <c r="S38" s="51"/>
      <c r="T38" s="51"/>
      <c r="U38" s="51"/>
      <c r="V38" s="51"/>
      <c r="W38" s="51"/>
      <c r="X38" s="263"/>
    </row>
    <row r="39" spans="1:24">
      <c r="A39" s="264"/>
      <c r="B39" s="101"/>
      <c r="C39" s="86"/>
      <c r="D39" s="51"/>
      <c r="E39" s="51"/>
      <c r="F39" s="51"/>
      <c r="G39" s="51"/>
      <c r="H39" s="51"/>
      <c r="I39" s="51"/>
      <c r="J39" s="51"/>
      <c r="K39" s="51"/>
      <c r="L39" s="51"/>
      <c r="M39" s="51"/>
      <c r="N39" s="51"/>
      <c r="O39" s="51"/>
      <c r="P39" s="51"/>
      <c r="Q39" s="51"/>
      <c r="R39" s="51"/>
      <c r="S39" s="51"/>
      <c r="T39" s="51"/>
      <c r="U39" s="51"/>
      <c r="V39" s="51"/>
      <c r="W39" s="51"/>
      <c r="X39" s="263"/>
    </row>
    <row r="40" spans="1:24">
      <c r="A40" s="264"/>
      <c r="B40" s="101"/>
      <c r="C40" s="86"/>
      <c r="D40" s="51"/>
      <c r="E40" s="51"/>
      <c r="F40" s="51"/>
      <c r="G40" s="51"/>
      <c r="H40" s="51"/>
      <c r="I40" s="51"/>
      <c r="J40" s="51"/>
      <c r="K40" s="51"/>
      <c r="L40" s="51"/>
      <c r="M40" s="51"/>
      <c r="N40" s="51"/>
      <c r="O40" s="51"/>
      <c r="P40" s="51"/>
      <c r="Q40" s="51"/>
      <c r="R40" s="51"/>
      <c r="S40" s="51"/>
      <c r="T40" s="51"/>
      <c r="U40" s="51"/>
      <c r="V40" s="51"/>
      <c r="W40" s="51"/>
      <c r="X40" s="263"/>
    </row>
    <row r="41" spans="1:24">
      <c r="A41" s="264"/>
      <c r="B41" s="101"/>
      <c r="C41" s="86"/>
      <c r="D41" s="51"/>
      <c r="E41" s="51"/>
      <c r="F41" s="51"/>
      <c r="G41" s="51"/>
      <c r="H41" s="51"/>
      <c r="I41" s="51"/>
      <c r="J41" s="51"/>
      <c r="K41" s="51"/>
      <c r="L41" s="51"/>
      <c r="M41" s="51"/>
      <c r="N41" s="51"/>
      <c r="O41" s="51"/>
      <c r="P41" s="51"/>
      <c r="Q41" s="51"/>
      <c r="R41" s="51"/>
      <c r="S41" s="51"/>
      <c r="T41" s="51"/>
      <c r="U41" s="51"/>
      <c r="V41" s="51"/>
      <c r="W41" s="51"/>
      <c r="X41" s="263"/>
    </row>
    <row r="42" spans="1:24">
      <c r="A42" s="264"/>
      <c r="B42" s="101"/>
      <c r="C42" s="86"/>
      <c r="D42" s="51"/>
      <c r="E42" s="51"/>
      <c r="F42" s="51"/>
      <c r="G42" s="51"/>
      <c r="H42" s="51"/>
      <c r="I42" s="51"/>
      <c r="J42" s="51"/>
      <c r="K42" s="51"/>
      <c r="L42" s="51"/>
      <c r="M42" s="51"/>
      <c r="N42" s="51"/>
      <c r="O42" s="51"/>
      <c r="P42" s="51"/>
      <c r="Q42" s="51"/>
      <c r="R42" s="51"/>
      <c r="S42" s="51"/>
      <c r="T42" s="51"/>
      <c r="U42" s="51"/>
      <c r="V42" s="51"/>
      <c r="W42" s="51"/>
      <c r="X42" s="263"/>
    </row>
    <row r="43" spans="1:24">
      <c r="A43" s="264"/>
      <c r="B43" s="101"/>
      <c r="C43" s="86"/>
      <c r="D43" s="51"/>
      <c r="E43" s="51"/>
      <c r="F43" s="51"/>
      <c r="G43" s="51"/>
      <c r="H43" s="51"/>
      <c r="I43" s="51"/>
      <c r="J43" s="51"/>
      <c r="K43" s="51"/>
      <c r="L43" s="51"/>
      <c r="M43" s="51"/>
      <c r="N43" s="51"/>
      <c r="O43" s="51"/>
      <c r="P43" s="51"/>
      <c r="Q43" s="51"/>
      <c r="R43" s="51"/>
      <c r="S43" s="51"/>
      <c r="T43" s="51"/>
      <c r="U43" s="51"/>
      <c r="V43" s="51"/>
      <c r="W43" s="51"/>
      <c r="X43" s="263"/>
    </row>
    <row r="44" spans="1:24">
      <c r="A44" s="264"/>
      <c r="B44" s="101"/>
      <c r="C44" s="86"/>
      <c r="D44" s="51"/>
      <c r="E44" s="51"/>
      <c r="F44" s="51"/>
      <c r="G44" s="51"/>
      <c r="H44" s="51"/>
      <c r="I44" s="51"/>
      <c r="J44" s="51"/>
      <c r="K44" s="51"/>
      <c r="L44" s="51"/>
      <c r="M44" s="51"/>
      <c r="N44" s="51"/>
      <c r="O44" s="51"/>
      <c r="P44" s="51"/>
      <c r="Q44" s="51"/>
      <c r="R44" s="51"/>
      <c r="S44" s="51"/>
      <c r="T44" s="51"/>
      <c r="U44" s="51"/>
      <c r="V44" s="51"/>
      <c r="W44" s="51"/>
      <c r="X44" s="263"/>
    </row>
    <row r="45" spans="1:24">
      <c r="A45" s="264"/>
      <c r="B45" s="101"/>
      <c r="C45" s="86"/>
      <c r="D45" s="51"/>
      <c r="E45" s="51"/>
      <c r="F45" s="51"/>
      <c r="G45" s="51"/>
      <c r="H45" s="51"/>
      <c r="I45" s="51"/>
      <c r="J45" s="51"/>
      <c r="K45" s="51"/>
      <c r="L45" s="51"/>
      <c r="M45" s="51"/>
      <c r="N45" s="51"/>
      <c r="O45" s="51"/>
      <c r="P45" s="51"/>
      <c r="Q45" s="51"/>
      <c r="R45" s="51"/>
      <c r="S45" s="51"/>
      <c r="T45" s="51"/>
      <c r="U45" s="51"/>
      <c r="V45" s="51"/>
      <c r="W45" s="51"/>
      <c r="X45" s="263"/>
    </row>
    <row r="46" spans="1:24">
      <c r="A46" s="264"/>
      <c r="B46" s="101"/>
      <c r="C46" s="86"/>
      <c r="D46" s="51"/>
      <c r="E46" s="51"/>
      <c r="F46" s="51"/>
      <c r="G46" s="51"/>
      <c r="H46" s="51"/>
      <c r="I46" s="51"/>
      <c r="J46" s="51"/>
      <c r="K46" s="51"/>
      <c r="L46" s="51"/>
      <c r="M46" s="51"/>
      <c r="N46" s="51"/>
      <c r="O46" s="51"/>
      <c r="P46" s="51"/>
      <c r="Q46" s="51"/>
      <c r="R46" s="51"/>
      <c r="S46" s="51"/>
      <c r="T46" s="51"/>
      <c r="U46" s="51"/>
      <c r="V46" s="51"/>
      <c r="W46" s="51"/>
      <c r="X46" s="263"/>
    </row>
    <row r="47" spans="1:24">
      <c r="A47" s="264"/>
      <c r="B47" s="101"/>
      <c r="C47" s="86"/>
      <c r="D47" s="51"/>
      <c r="E47" s="51"/>
      <c r="F47" s="51"/>
      <c r="G47" s="51"/>
      <c r="H47" s="51"/>
      <c r="I47" s="51"/>
      <c r="J47" s="51"/>
      <c r="K47" s="51"/>
      <c r="L47" s="51"/>
      <c r="M47" s="51"/>
      <c r="N47" s="51"/>
      <c r="O47" s="51"/>
      <c r="P47" s="51"/>
      <c r="Q47" s="51"/>
      <c r="R47" s="51"/>
      <c r="S47" s="51"/>
      <c r="T47" s="51"/>
      <c r="U47" s="51"/>
      <c r="V47" s="51"/>
      <c r="W47" s="51"/>
      <c r="X47" s="263"/>
    </row>
    <row r="48" spans="1:24">
      <c r="A48" s="264"/>
      <c r="B48" s="101"/>
      <c r="C48" s="86"/>
      <c r="D48" s="51"/>
      <c r="E48" s="51"/>
      <c r="F48" s="51"/>
      <c r="G48" s="51"/>
      <c r="H48" s="51"/>
      <c r="I48" s="51"/>
      <c r="J48" s="51"/>
      <c r="K48" s="51"/>
      <c r="L48" s="51"/>
      <c r="M48" s="51"/>
      <c r="N48" s="51"/>
      <c r="O48" s="51"/>
      <c r="P48" s="51"/>
      <c r="Q48" s="51"/>
      <c r="R48" s="51"/>
      <c r="S48" s="51"/>
      <c r="T48" s="51"/>
      <c r="U48" s="51"/>
      <c r="V48" s="51"/>
      <c r="W48" s="51"/>
      <c r="X48" s="263"/>
    </row>
    <row r="49" spans="1:24">
      <c r="A49" s="264"/>
      <c r="B49" s="101"/>
      <c r="C49" s="86"/>
      <c r="D49" s="51"/>
      <c r="E49" s="51"/>
      <c r="F49" s="51"/>
      <c r="G49" s="51"/>
      <c r="H49" s="51"/>
      <c r="I49" s="51"/>
      <c r="J49" s="51"/>
      <c r="K49" s="51"/>
      <c r="L49" s="51"/>
      <c r="M49" s="51"/>
      <c r="N49" s="51"/>
      <c r="O49" s="51"/>
      <c r="P49" s="51"/>
      <c r="Q49" s="51"/>
      <c r="R49" s="51"/>
      <c r="S49" s="51"/>
      <c r="T49" s="51"/>
      <c r="U49" s="51"/>
      <c r="V49" s="51"/>
      <c r="W49" s="51"/>
      <c r="X49" s="263"/>
    </row>
    <row r="50" spans="1:24">
      <c r="A50" s="264"/>
      <c r="B50" s="101"/>
      <c r="C50" s="86"/>
      <c r="D50" s="51"/>
      <c r="E50" s="51"/>
      <c r="F50" s="51"/>
      <c r="G50" s="51"/>
      <c r="H50" s="51"/>
      <c r="I50" s="51"/>
      <c r="J50" s="51"/>
      <c r="K50" s="51"/>
      <c r="L50" s="51"/>
      <c r="M50" s="51"/>
      <c r="N50" s="51"/>
      <c r="O50" s="51"/>
      <c r="P50" s="51"/>
      <c r="Q50" s="51"/>
      <c r="R50" s="51"/>
      <c r="S50" s="51"/>
      <c r="T50" s="51"/>
      <c r="U50" s="51"/>
      <c r="V50" s="51"/>
      <c r="W50" s="51"/>
      <c r="X50" s="263"/>
    </row>
    <row r="51" spans="1:24">
      <c r="A51" s="264"/>
      <c r="B51" s="101"/>
      <c r="C51" s="86"/>
      <c r="D51" s="51"/>
      <c r="E51" s="51"/>
      <c r="F51" s="51"/>
      <c r="G51" s="51"/>
      <c r="H51" s="51"/>
      <c r="I51" s="51"/>
      <c r="J51" s="51"/>
      <c r="K51" s="51"/>
      <c r="L51" s="51"/>
      <c r="M51" s="51"/>
      <c r="N51" s="51"/>
      <c r="O51" s="51"/>
      <c r="P51" s="51"/>
      <c r="Q51" s="51"/>
      <c r="R51" s="51"/>
      <c r="S51" s="51"/>
      <c r="T51" s="51"/>
      <c r="U51" s="51"/>
      <c r="V51" s="51"/>
      <c r="W51" s="51"/>
      <c r="X51" s="263"/>
    </row>
    <row r="52" spans="1:24">
      <c r="A52" s="264"/>
      <c r="B52" s="101"/>
      <c r="C52" s="86"/>
      <c r="D52" s="51"/>
      <c r="E52" s="51"/>
      <c r="F52" s="51"/>
      <c r="G52" s="51"/>
      <c r="H52" s="51"/>
      <c r="I52" s="51"/>
      <c r="J52" s="51"/>
      <c r="K52" s="51"/>
      <c r="L52" s="51"/>
      <c r="M52" s="51"/>
      <c r="N52" s="51"/>
      <c r="O52" s="51"/>
      <c r="P52" s="51"/>
      <c r="Q52" s="51"/>
      <c r="R52" s="51"/>
      <c r="S52" s="51"/>
      <c r="T52" s="51"/>
      <c r="U52" s="51"/>
      <c r="V52" s="51"/>
      <c r="W52" s="51"/>
      <c r="X52" s="263"/>
    </row>
    <row r="53" spans="1:24">
      <c r="A53" s="264"/>
      <c r="B53" s="101"/>
      <c r="C53" s="86"/>
      <c r="D53" s="51"/>
      <c r="E53" s="51"/>
      <c r="F53" s="51"/>
      <c r="G53" s="51"/>
      <c r="H53" s="51"/>
      <c r="I53" s="51"/>
      <c r="J53" s="51"/>
      <c r="K53" s="51"/>
      <c r="L53" s="51"/>
      <c r="M53" s="51"/>
      <c r="N53" s="51"/>
      <c r="O53" s="51"/>
      <c r="P53" s="51"/>
      <c r="Q53" s="51"/>
      <c r="R53" s="51"/>
      <c r="S53" s="51"/>
      <c r="T53" s="51"/>
      <c r="U53" s="51"/>
      <c r="V53" s="51"/>
      <c r="W53" s="51"/>
      <c r="X53" s="263"/>
    </row>
    <row r="54" spans="1:24">
      <c r="A54" s="264"/>
      <c r="B54" s="101"/>
      <c r="C54" s="86"/>
      <c r="D54" s="51"/>
      <c r="E54" s="51"/>
      <c r="F54" s="51"/>
      <c r="G54" s="51"/>
      <c r="H54" s="51"/>
      <c r="I54" s="51"/>
      <c r="J54" s="51"/>
      <c r="K54" s="51"/>
      <c r="L54" s="51"/>
      <c r="M54" s="51"/>
      <c r="N54" s="51"/>
      <c r="O54" s="51"/>
      <c r="P54" s="51"/>
      <c r="Q54" s="51"/>
      <c r="R54" s="51"/>
      <c r="S54" s="51"/>
      <c r="T54" s="51"/>
      <c r="U54" s="51"/>
      <c r="V54" s="51"/>
      <c r="W54" s="51"/>
      <c r="X54" s="263"/>
    </row>
    <row r="55" spans="1:24">
      <c r="A55" s="264"/>
      <c r="B55" s="101"/>
      <c r="C55" s="86"/>
      <c r="D55" s="51"/>
      <c r="E55" s="51"/>
      <c r="F55" s="51"/>
      <c r="G55" s="51"/>
      <c r="H55" s="51"/>
      <c r="I55" s="51"/>
      <c r="J55" s="51"/>
      <c r="K55" s="51"/>
      <c r="L55" s="51"/>
      <c r="M55" s="51"/>
      <c r="N55" s="51"/>
      <c r="O55" s="51"/>
      <c r="P55" s="51"/>
      <c r="Q55" s="51"/>
      <c r="R55" s="51"/>
      <c r="S55" s="51"/>
      <c r="T55" s="51"/>
      <c r="U55" s="51"/>
      <c r="V55" s="51"/>
      <c r="W55" s="51"/>
      <c r="X55" s="263"/>
    </row>
    <row r="56" spans="1:24">
      <c r="A56" s="264"/>
      <c r="B56" s="101"/>
      <c r="C56" s="86"/>
      <c r="D56" s="51"/>
      <c r="E56" s="51"/>
      <c r="F56" s="51"/>
      <c r="G56" s="51"/>
      <c r="H56" s="51"/>
      <c r="I56" s="51"/>
      <c r="J56" s="51"/>
      <c r="K56" s="51"/>
      <c r="L56" s="51"/>
      <c r="M56" s="51"/>
      <c r="N56" s="51"/>
      <c r="O56" s="51"/>
      <c r="P56" s="51"/>
      <c r="Q56" s="51"/>
      <c r="R56" s="51"/>
      <c r="S56" s="51"/>
      <c r="T56" s="51"/>
      <c r="U56" s="51"/>
      <c r="V56" s="51"/>
      <c r="W56" s="51"/>
      <c r="X56" s="263"/>
    </row>
    <row r="57" spans="1:24">
      <c r="A57" s="264"/>
      <c r="B57" s="101"/>
      <c r="C57" s="86"/>
      <c r="D57" s="51"/>
      <c r="E57" s="51"/>
      <c r="F57" s="51"/>
      <c r="G57" s="51"/>
      <c r="H57" s="51"/>
      <c r="I57" s="51"/>
      <c r="J57" s="51"/>
      <c r="K57" s="51"/>
      <c r="L57" s="51"/>
      <c r="M57" s="51"/>
      <c r="N57" s="51"/>
      <c r="O57" s="51"/>
      <c r="P57" s="51"/>
      <c r="Q57" s="51"/>
      <c r="R57" s="51"/>
      <c r="S57" s="51"/>
      <c r="T57" s="51"/>
      <c r="U57" s="51"/>
      <c r="V57" s="51"/>
      <c r="W57" s="51"/>
      <c r="X57" s="263"/>
    </row>
    <row r="58" spans="1:24">
      <c r="A58" s="264"/>
      <c r="B58" s="101"/>
      <c r="C58" s="86"/>
      <c r="D58" s="51"/>
      <c r="E58" s="51"/>
      <c r="F58" s="51"/>
      <c r="G58" s="51"/>
      <c r="H58" s="51"/>
      <c r="I58" s="51"/>
      <c r="J58" s="51"/>
      <c r="K58" s="51"/>
      <c r="L58" s="51"/>
      <c r="M58" s="51"/>
      <c r="N58" s="51"/>
      <c r="O58" s="51"/>
      <c r="P58" s="51"/>
      <c r="Q58" s="51"/>
      <c r="R58" s="51"/>
      <c r="S58" s="51"/>
      <c r="T58" s="51"/>
      <c r="U58" s="51"/>
      <c r="V58" s="51"/>
      <c r="W58" s="51"/>
      <c r="X58" s="263"/>
    </row>
    <row r="59" spans="1:24">
      <c r="A59" s="264"/>
      <c r="B59" s="101"/>
      <c r="C59" s="86"/>
      <c r="D59" s="51"/>
      <c r="E59" s="51"/>
      <c r="F59" s="51"/>
      <c r="G59" s="51"/>
      <c r="H59" s="51"/>
      <c r="I59" s="51"/>
      <c r="J59" s="51"/>
      <c r="K59" s="51"/>
      <c r="L59" s="51"/>
      <c r="M59" s="51"/>
      <c r="N59" s="51"/>
      <c r="O59" s="51"/>
      <c r="P59" s="51"/>
      <c r="Q59" s="51"/>
      <c r="R59" s="51"/>
      <c r="S59" s="51"/>
      <c r="T59" s="51"/>
      <c r="U59" s="51"/>
      <c r="V59" s="51"/>
      <c r="W59" s="51"/>
      <c r="X59" s="263"/>
    </row>
    <row r="60" spans="1:24">
      <c r="A60" s="264"/>
      <c r="B60" s="101"/>
      <c r="C60" s="86"/>
      <c r="D60" s="51"/>
      <c r="E60" s="51"/>
      <c r="F60" s="51"/>
      <c r="G60" s="51"/>
      <c r="H60" s="51"/>
      <c r="I60" s="51"/>
      <c r="J60" s="51"/>
      <c r="K60" s="51"/>
      <c r="L60" s="51"/>
      <c r="M60" s="51"/>
      <c r="N60" s="51"/>
      <c r="O60" s="51"/>
      <c r="P60" s="51"/>
      <c r="Q60" s="51"/>
      <c r="R60" s="51"/>
      <c r="S60" s="51"/>
      <c r="T60" s="51"/>
      <c r="U60" s="51"/>
      <c r="V60" s="51"/>
      <c r="W60" s="51"/>
      <c r="X60" s="263"/>
    </row>
    <row r="61" spans="1:24">
      <c r="A61" s="264"/>
      <c r="B61" s="101"/>
      <c r="C61" s="91"/>
      <c r="D61" s="51"/>
      <c r="E61" s="51"/>
      <c r="F61" s="51"/>
      <c r="G61" s="51"/>
      <c r="H61" s="51"/>
      <c r="I61" s="51"/>
      <c r="J61" s="51"/>
      <c r="K61" s="51"/>
      <c r="L61" s="51"/>
      <c r="M61" s="51"/>
      <c r="N61" s="51"/>
      <c r="O61" s="51"/>
      <c r="P61" s="51"/>
      <c r="Q61" s="51"/>
      <c r="R61" s="51"/>
      <c r="S61" s="51"/>
      <c r="T61" s="51"/>
      <c r="U61" s="51"/>
      <c r="V61" s="51"/>
      <c r="W61" s="51"/>
      <c r="X61" s="263"/>
    </row>
    <row r="62" spans="1:24">
      <c r="A62" s="264"/>
      <c r="B62" s="101"/>
      <c r="C62" s="92"/>
      <c r="D62" s="84"/>
      <c r="E62" s="84"/>
      <c r="F62" s="84"/>
      <c r="G62" s="84"/>
      <c r="H62" s="84"/>
      <c r="I62" s="84"/>
      <c r="J62" s="84"/>
      <c r="K62" s="84"/>
      <c r="L62" s="84"/>
      <c r="M62" s="84"/>
      <c r="N62" s="84"/>
      <c r="O62" s="84"/>
      <c r="P62" s="84"/>
      <c r="Q62" s="84"/>
      <c r="R62" s="84"/>
      <c r="S62" s="84"/>
      <c r="T62" s="84"/>
      <c r="U62" s="84"/>
      <c r="V62" s="84"/>
      <c r="W62" s="84"/>
      <c r="X62" s="263"/>
    </row>
    <row r="63" spans="1:24">
      <c r="A63" s="264"/>
      <c r="B63" s="101"/>
      <c r="C63" s="92"/>
      <c r="D63" s="84"/>
      <c r="E63" s="84"/>
      <c r="F63" s="84"/>
      <c r="G63" s="84"/>
      <c r="H63" s="84"/>
      <c r="I63" s="84"/>
      <c r="J63" s="84"/>
      <c r="K63" s="84"/>
      <c r="L63" s="84"/>
      <c r="M63" s="84"/>
      <c r="N63" s="84"/>
      <c r="O63" s="84"/>
      <c r="P63" s="84"/>
      <c r="Q63" s="84"/>
      <c r="R63" s="84"/>
      <c r="S63" s="84"/>
      <c r="T63" s="84"/>
      <c r="U63" s="84"/>
      <c r="V63" s="84"/>
      <c r="W63" s="84"/>
      <c r="X63" s="263"/>
    </row>
    <row r="64" spans="1:24">
      <c r="A64" s="264"/>
      <c r="B64" s="101"/>
      <c r="C64" s="92"/>
      <c r="D64" s="84"/>
      <c r="E64" s="84"/>
      <c r="F64" s="84"/>
      <c r="G64" s="84"/>
      <c r="H64" s="84"/>
      <c r="I64" s="84"/>
      <c r="J64" s="84"/>
      <c r="K64" s="84"/>
      <c r="L64" s="84"/>
      <c r="M64" s="84"/>
      <c r="N64" s="84"/>
      <c r="O64" s="84"/>
      <c r="P64" s="84"/>
      <c r="Q64" s="84"/>
      <c r="R64" s="84"/>
      <c r="S64" s="84"/>
      <c r="T64" s="84"/>
      <c r="U64" s="84"/>
      <c r="V64" s="84"/>
      <c r="W64" s="84"/>
      <c r="X64" s="263"/>
    </row>
    <row r="65" spans="1:24">
      <c r="A65" s="264"/>
      <c r="B65" s="101"/>
      <c r="C65" s="92"/>
      <c r="D65" s="84"/>
      <c r="E65" s="84"/>
      <c r="F65" s="84"/>
      <c r="G65" s="84"/>
      <c r="H65" s="84"/>
      <c r="I65" s="84"/>
      <c r="J65" s="84"/>
      <c r="K65" s="84"/>
      <c r="L65" s="84"/>
      <c r="M65" s="84"/>
      <c r="N65" s="84"/>
      <c r="O65" s="84"/>
      <c r="P65" s="84"/>
      <c r="Q65" s="84"/>
      <c r="R65" s="84"/>
      <c r="S65" s="84"/>
      <c r="T65" s="84"/>
      <c r="U65" s="84"/>
      <c r="V65" s="84"/>
      <c r="W65" s="84"/>
      <c r="X65" s="263"/>
    </row>
    <row r="66" spans="1:24">
      <c r="A66" s="264"/>
      <c r="B66" s="101"/>
      <c r="C66" s="92"/>
      <c r="D66" s="84"/>
      <c r="E66" s="84"/>
      <c r="F66" s="84"/>
      <c r="G66" s="84"/>
      <c r="H66" s="84"/>
      <c r="I66" s="84"/>
      <c r="J66" s="84"/>
      <c r="K66" s="84"/>
      <c r="L66" s="84"/>
      <c r="M66" s="84"/>
      <c r="N66" s="84"/>
      <c r="O66" s="84"/>
      <c r="P66" s="84"/>
      <c r="Q66" s="84"/>
      <c r="R66" s="84"/>
      <c r="S66" s="84"/>
      <c r="T66" s="84"/>
      <c r="U66" s="84"/>
      <c r="V66" s="84"/>
      <c r="W66" s="84"/>
      <c r="X66" s="263"/>
    </row>
    <row r="67" spans="1:24">
      <c r="A67" s="264"/>
      <c r="B67" s="101"/>
      <c r="C67" s="92"/>
      <c r="D67" s="84"/>
      <c r="E67" s="84"/>
      <c r="F67" s="84"/>
      <c r="G67" s="84"/>
      <c r="H67" s="84"/>
      <c r="I67" s="84"/>
      <c r="J67" s="84"/>
      <c r="K67" s="84"/>
      <c r="L67" s="84"/>
      <c r="M67" s="84"/>
      <c r="N67" s="84"/>
      <c r="O67" s="84"/>
      <c r="P67" s="84"/>
      <c r="Q67" s="84"/>
      <c r="R67" s="84"/>
      <c r="S67" s="84"/>
      <c r="T67" s="84"/>
      <c r="U67" s="84"/>
      <c r="V67" s="84"/>
      <c r="W67" s="84"/>
      <c r="X67" s="263"/>
    </row>
    <row r="68" spans="1:24">
      <c r="A68" s="264"/>
      <c r="B68" s="101"/>
      <c r="C68" s="92"/>
      <c r="D68" s="84"/>
      <c r="E68" s="84"/>
      <c r="F68" s="84"/>
      <c r="G68" s="84"/>
      <c r="H68" s="84"/>
      <c r="I68" s="84"/>
      <c r="J68" s="84"/>
      <c r="K68" s="84"/>
      <c r="L68" s="84"/>
      <c r="M68" s="84"/>
      <c r="N68" s="84"/>
      <c r="O68" s="84"/>
      <c r="P68" s="84"/>
      <c r="Q68" s="84"/>
      <c r="R68" s="84"/>
      <c r="S68" s="84"/>
      <c r="T68" s="84"/>
      <c r="U68" s="84"/>
      <c r="V68" s="84"/>
      <c r="W68" s="84"/>
      <c r="X68" s="263"/>
    </row>
    <row r="69" spans="1:24">
      <c r="A69" s="264"/>
      <c r="B69" s="101"/>
      <c r="C69" s="92"/>
      <c r="D69" s="84"/>
      <c r="E69" s="84"/>
      <c r="F69" s="84"/>
      <c r="G69" s="84"/>
      <c r="H69" s="84"/>
      <c r="I69" s="84"/>
      <c r="J69" s="84"/>
      <c r="K69" s="84"/>
      <c r="L69" s="84"/>
      <c r="M69" s="84"/>
      <c r="N69" s="84"/>
      <c r="O69" s="84"/>
      <c r="P69" s="84"/>
      <c r="Q69" s="84"/>
      <c r="R69" s="84"/>
      <c r="S69" s="84"/>
      <c r="T69" s="84"/>
      <c r="U69" s="84"/>
      <c r="V69" s="84"/>
      <c r="W69" s="84"/>
      <c r="X69" s="263"/>
    </row>
    <row r="70" spans="1:24">
      <c r="A70" s="264"/>
      <c r="B70" s="101"/>
      <c r="C70" s="92"/>
      <c r="D70" s="84"/>
      <c r="E70" s="84"/>
      <c r="F70" s="84"/>
      <c r="G70" s="84"/>
      <c r="H70" s="84"/>
      <c r="I70" s="84"/>
      <c r="J70" s="84"/>
      <c r="K70" s="84"/>
      <c r="L70" s="84"/>
      <c r="M70" s="84"/>
      <c r="N70" s="84"/>
      <c r="O70" s="84"/>
      <c r="P70" s="84"/>
      <c r="Q70" s="84"/>
      <c r="R70" s="84"/>
      <c r="S70" s="84"/>
      <c r="T70" s="84"/>
      <c r="U70" s="84"/>
      <c r="V70" s="84"/>
      <c r="W70" s="84"/>
      <c r="X70" s="263"/>
    </row>
    <row r="71" spans="1:24">
      <c r="A71" s="264"/>
      <c r="B71" s="101"/>
      <c r="C71" s="92"/>
      <c r="D71" s="84"/>
      <c r="E71" s="84"/>
      <c r="F71" s="84"/>
      <c r="G71" s="84"/>
      <c r="H71" s="84"/>
      <c r="I71" s="84"/>
      <c r="J71" s="84"/>
      <c r="K71" s="84"/>
      <c r="L71" s="84"/>
      <c r="M71" s="84"/>
      <c r="N71" s="84"/>
      <c r="O71" s="84"/>
      <c r="P71" s="84"/>
      <c r="Q71" s="84"/>
      <c r="R71" s="84"/>
      <c r="S71" s="84"/>
      <c r="T71" s="84"/>
      <c r="U71" s="84"/>
      <c r="V71" s="84"/>
      <c r="W71" s="84"/>
      <c r="X71" s="263"/>
    </row>
    <row r="72" spans="1:24">
      <c r="A72" s="264"/>
      <c r="B72" s="101"/>
      <c r="C72" s="92"/>
      <c r="D72" s="84"/>
      <c r="E72" s="84"/>
      <c r="F72" s="84"/>
      <c r="G72" s="84"/>
      <c r="H72" s="84"/>
      <c r="I72" s="84"/>
      <c r="J72" s="84"/>
      <c r="K72" s="84"/>
      <c r="L72" s="84"/>
      <c r="M72" s="84"/>
      <c r="N72" s="84"/>
      <c r="O72" s="84"/>
      <c r="P72" s="84"/>
      <c r="Q72" s="84"/>
      <c r="R72" s="84"/>
      <c r="S72" s="84"/>
      <c r="T72" s="84"/>
      <c r="U72" s="84"/>
      <c r="V72" s="84"/>
      <c r="W72" s="84"/>
      <c r="X72" s="263"/>
    </row>
    <row r="73" spans="1:24">
      <c r="A73" s="264"/>
      <c r="B73" s="101"/>
      <c r="C73" s="92"/>
      <c r="D73" s="84"/>
      <c r="E73" s="84"/>
      <c r="F73" s="84"/>
      <c r="G73" s="84"/>
      <c r="H73" s="84"/>
      <c r="I73" s="84"/>
      <c r="J73" s="84"/>
      <c r="K73" s="84"/>
      <c r="L73" s="84"/>
      <c r="M73" s="84"/>
      <c r="N73" s="84"/>
      <c r="O73" s="84"/>
      <c r="P73" s="84"/>
      <c r="Q73" s="84"/>
      <c r="R73" s="84"/>
      <c r="S73" s="84"/>
      <c r="T73" s="84"/>
      <c r="U73" s="84"/>
      <c r="V73" s="84"/>
      <c r="W73" s="84"/>
      <c r="X73" s="263"/>
    </row>
    <row r="74" spans="1:24">
      <c r="A74" s="264"/>
      <c r="B74" s="101"/>
      <c r="C74" s="92"/>
      <c r="D74" s="84"/>
      <c r="E74" s="84"/>
      <c r="F74" s="84"/>
      <c r="G74" s="84"/>
      <c r="H74" s="84"/>
      <c r="I74" s="84"/>
      <c r="J74" s="84"/>
      <c r="K74" s="84"/>
      <c r="L74" s="84"/>
      <c r="M74" s="84"/>
      <c r="N74" s="84"/>
      <c r="O74" s="84"/>
      <c r="P74" s="84"/>
      <c r="Q74" s="84"/>
      <c r="R74" s="84"/>
      <c r="S74" s="84"/>
      <c r="T74" s="84"/>
      <c r="U74" s="84"/>
      <c r="V74" s="84"/>
      <c r="W74" s="84"/>
      <c r="X74" s="263"/>
    </row>
    <row r="75" spans="1:24">
      <c r="A75" s="264"/>
      <c r="B75" s="101"/>
      <c r="C75" s="92"/>
      <c r="D75" s="84"/>
      <c r="E75" s="84"/>
      <c r="F75" s="84"/>
      <c r="G75" s="84"/>
      <c r="H75" s="84"/>
      <c r="I75" s="84"/>
      <c r="J75" s="84"/>
      <c r="K75" s="84"/>
      <c r="L75" s="84"/>
      <c r="M75" s="84"/>
      <c r="N75" s="84"/>
      <c r="O75" s="84"/>
      <c r="P75" s="84"/>
      <c r="Q75" s="84"/>
      <c r="R75" s="84"/>
      <c r="S75" s="84"/>
      <c r="T75" s="84"/>
      <c r="U75" s="84"/>
      <c r="V75" s="84"/>
      <c r="W75" s="84"/>
      <c r="X75" s="263"/>
    </row>
    <row r="76" spans="1:24">
      <c r="A76" s="264"/>
      <c r="B76" s="101"/>
      <c r="C76" s="92"/>
      <c r="D76" s="84"/>
      <c r="E76" s="84"/>
      <c r="F76" s="84"/>
      <c r="G76" s="84"/>
      <c r="H76" s="84"/>
      <c r="I76" s="84"/>
      <c r="J76" s="84"/>
      <c r="K76" s="84"/>
      <c r="L76" s="84"/>
      <c r="M76" s="84"/>
      <c r="N76" s="84"/>
      <c r="O76" s="84"/>
      <c r="P76" s="84"/>
      <c r="Q76" s="84"/>
      <c r="R76" s="84"/>
      <c r="S76" s="84"/>
      <c r="T76" s="84"/>
      <c r="U76" s="84"/>
      <c r="V76" s="84"/>
      <c r="W76" s="84"/>
      <c r="X76" s="263"/>
    </row>
    <row r="77" spans="1:24">
      <c r="A77" s="264"/>
      <c r="B77" s="101"/>
      <c r="C77" s="92"/>
      <c r="D77" s="84"/>
      <c r="E77" s="84"/>
      <c r="F77" s="84"/>
      <c r="G77" s="84"/>
      <c r="H77" s="84"/>
      <c r="I77" s="84"/>
      <c r="J77" s="84"/>
      <c r="K77" s="84"/>
      <c r="L77" s="84"/>
      <c r="M77" s="84"/>
      <c r="N77" s="84"/>
      <c r="O77" s="84"/>
      <c r="P77" s="84"/>
      <c r="Q77" s="84"/>
      <c r="R77" s="84"/>
      <c r="S77" s="84"/>
      <c r="T77" s="84"/>
      <c r="U77" s="84"/>
      <c r="V77" s="84"/>
      <c r="W77" s="84"/>
      <c r="X77" s="263"/>
    </row>
    <row r="78" spans="1:24">
      <c r="A78" s="264"/>
      <c r="B78" s="101"/>
      <c r="C78" s="92"/>
      <c r="D78" s="84"/>
      <c r="E78" s="84"/>
      <c r="F78" s="84"/>
      <c r="G78" s="84"/>
      <c r="H78" s="84"/>
      <c r="I78" s="84"/>
      <c r="J78" s="84"/>
      <c r="K78" s="84"/>
      <c r="L78" s="84"/>
      <c r="M78" s="84"/>
      <c r="N78" s="84"/>
      <c r="O78" s="84"/>
      <c r="P78" s="84"/>
      <c r="Q78" s="84"/>
      <c r="R78" s="84"/>
      <c r="S78" s="84"/>
      <c r="T78" s="84"/>
      <c r="U78" s="84"/>
      <c r="V78" s="84"/>
      <c r="W78" s="84"/>
      <c r="X78" s="263"/>
    </row>
    <row r="79" spans="1:24">
      <c r="A79" s="264"/>
      <c r="B79" s="101"/>
      <c r="C79" s="92"/>
      <c r="D79" s="84"/>
      <c r="E79" s="84"/>
      <c r="F79" s="84"/>
      <c r="G79" s="84"/>
      <c r="H79" s="84"/>
      <c r="I79" s="84"/>
      <c r="J79" s="84"/>
      <c r="K79" s="84"/>
      <c r="L79" s="84"/>
      <c r="M79" s="84"/>
      <c r="N79" s="84"/>
      <c r="O79" s="84"/>
      <c r="P79" s="84"/>
      <c r="Q79" s="84"/>
      <c r="R79" s="84"/>
      <c r="S79" s="84"/>
      <c r="T79" s="84"/>
      <c r="U79" s="84"/>
      <c r="V79" s="84"/>
      <c r="W79" s="84"/>
      <c r="X79" s="263"/>
    </row>
    <row r="80" spans="1:24">
      <c r="A80" s="264"/>
      <c r="B80" s="101"/>
      <c r="C80" s="92"/>
      <c r="D80" s="84"/>
      <c r="E80" s="84"/>
      <c r="F80" s="84"/>
      <c r="G80" s="84"/>
      <c r="H80" s="84"/>
      <c r="I80" s="84"/>
      <c r="J80" s="84"/>
      <c r="K80" s="84"/>
      <c r="L80" s="84"/>
      <c r="M80" s="84"/>
      <c r="N80" s="84"/>
      <c r="O80" s="84"/>
      <c r="P80" s="84"/>
      <c r="Q80" s="84"/>
      <c r="R80" s="84"/>
      <c r="S80" s="84"/>
      <c r="T80" s="84"/>
      <c r="U80" s="84"/>
      <c r="V80" s="84"/>
      <c r="W80" s="84"/>
      <c r="X80" s="263"/>
    </row>
    <row r="81" spans="1:24">
      <c r="A81" s="264"/>
      <c r="B81" s="101"/>
      <c r="C81" s="92"/>
      <c r="D81" s="84"/>
      <c r="E81" s="84"/>
      <c r="F81" s="84"/>
      <c r="G81" s="84"/>
      <c r="H81" s="84"/>
      <c r="I81" s="84"/>
      <c r="J81" s="84"/>
      <c r="K81" s="84"/>
      <c r="L81" s="84"/>
      <c r="M81" s="84"/>
      <c r="N81" s="84"/>
      <c r="O81" s="84"/>
      <c r="P81" s="84"/>
      <c r="Q81" s="84"/>
      <c r="R81" s="84"/>
      <c r="S81" s="84"/>
      <c r="T81" s="84"/>
      <c r="U81" s="84"/>
      <c r="V81" s="84"/>
      <c r="W81" s="84"/>
      <c r="X81" s="263"/>
    </row>
    <row r="82" spans="1:24">
      <c r="A82" s="264"/>
      <c r="B82" s="101"/>
      <c r="C82" s="92"/>
      <c r="D82" s="84"/>
      <c r="E82" s="84"/>
      <c r="F82" s="84"/>
      <c r="G82" s="84"/>
      <c r="H82" s="84"/>
      <c r="I82" s="84"/>
      <c r="J82" s="84"/>
      <c r="K82" s="84"/>
      <c r="L82" s="84"/>
      <c r="M82" s="84"/>
      <c r="N82" s="84"/>
      <c r="O82" s="84"/>
      <c r="P82" s="84"/>
      <c r="Q82" s="84"/>
      <c r="R82" s="84"/>
      <c r="S82" s="84"/>
      <c r="T82" s="84"/>
      <c r="U82" s="84"/>
      <c r="V82" s="84"/>
      <c r="W82" s="84"/>
      <c r="X82" s="263"/>
    </row>
    <row r="83" spans="1:24">
      <c r="A83" s="264"/>
      <c r="B83" s="101"/>
      <c r="C83" s="92"/>
      <c r="D83" s="84"/>
      <c r="E83" s="84"/>
      <c r="F83" s="84"/>
      <c r="G83" s="84"/>
      <c r="H83" s="84"/>
      <c r="I83" s="84"/>
      <c r="J83" s="84"/>
      <c r="K83" s="84"/>
      <c r="L83" s="84"/>
      <c r="M83" s="84"/>
      <c r="N83" s="84"/>
      <c r="O83" s="84"/>
      <c r="P83" s="84"/>
      <c r="Q83" s="84"/>
      <c r="R83" s="84"/>
      <c r="S83" s="84"/>
      <c r="T83" s="84"/>
      <c r="U83" s="84"/>
      <c r="V83" s="84"/>
      <c r="W83" s="84"/>
      <c r="X83" s="263"/>
    </row>
    <row r="84" spans="1:24">
      <c r="A84" s="264"/>
      <c r="B84" s="101"/>
      <c r="C84" s="92"/>
      <c r="D84" s="84"/>
      <c r="E84" s="84"/>
      <c r="F84" s="84"/>
      <c r="G84" s="84"/>
      <c r="H84" s="84"/>
      <c r="I84" s="84"/>
      <c r="J84" s="84"/>
      <c r="K84" s="84"/>
      <c r="L84" s="84"/>
      <c r="M84" s="84"/>
      <c r="N84" s="84"/>
      <c r="O84" s="84"/>
      <c r="P84" s="84"/>
      <c r="Q84" s="84"/>
      <c r="R84" s="84"/>
      <c r="S84" s="84"/>
      <c r="T84" s="84"/>
      <c r="U84" s="84"/>
      <c r="V84" s="84"/>
      <c r="W84" s="84"/>
      <c r="X84" s="263"/>
    </row>
    <row r="85" spans="1:24">
      <c r="A85" s="264"/>
      <c r="B85" s="101"/>
      <c r="C85" s="92"/>
      <c r="D85" s="84"/>
      <c r="E85" s="84"/>
      <c r="F85" s="84"/>
      <c r="G85" s="84"/>
      <c r="H85" s="84"/>
      <c r="I85" s="84"/>
      <c r="J85" s="84"/>
      <c r="K85" s="84"/>
      <c r="L85" s="84"/>
      <c r="M85" s="84"/>
      <c r="N85" s="84"/>
      <c r="O85" s="84"/>
      <c r="P85" s="84"/>
      <c r="Q85" s="84"/>
      <c r="R85" s="84"/>
      <c r="S85" s="84"/>
      <c r="T85" s="84"/>
      <c r="U85" s="84"/>
      <c r="V85" s="84"/>
      <c r="W85" s="84"/>
      <c r="X85" s="263"/>
    </row>
    <row r="86" spans="1:24">
      <c r="A86" s="264"/>
      <c r="B86" s="101"/>
      <c r="C86" s="92"/>
      <c r="D86" s="84"/>
      <c r="E86" s="84"/>
      <c r="F86" s="84"/>
      <c r="G86" s="84"/>
      <c r="H86" s="84"/>
      <c r="I86" s="84"/>
      <c r="J86" s="84"/>
      <c r="K86" s="84"/>
      <c r="L86" s="84"/>
      <c r="M86" s="84"/>
      <c r="N86" s="84"/>
      <c r="O86" s="84"/>
      <c r="P86" s="84"/>
      <c r="Q86" s="84"/>
      <c r="R86" s="84"/>
      <c r="S86" s="84"/>
      <c r="T86" s="84"/>
      <c r="U86" s="84"/>
      <c r="V86" s="84"/>
      <c r="W86" s="84"/>
      <c r="X86" s="263"/>
    </row>
    <row r="87" spans="1:24">
      <c r="A87" s="264"/>
      <c r="B87" s="101"/>
      <c r="C87" s="92"/>
      <c r="D87" s="84"/>
      <c r="E87" s="84"/>
      <c r="F87" s="84"/>
      <c r="G87" s="84"/>
      <c r="H87" s="84"/>
      <c r="I87" s="84"/>
      <c r="J87" s="84"/>
      <c r="K87" s="84"/>
      <c r="L87" s="84"/>
      <c r="M87" s="84"/>
      <c r="N87" s="84"/>
      <c r="O87" s="84"/>
      <c r="P87" s="84"/>
      <c r="Q87" s="84"/>
      <c r="R87" s="84"/>
      <c r="S87" s="84"/>
      <c r="T87" s="84"/>
      <c r="U87" s="84"/>
      <c r="V87" s="84"/>
      <c r="W87" s="84"/>
      <c r="X87" s="263"/>
    </row>
    <row r="88" spans="1:24">
      <c r="A88" s="264"/>
      <c r="B88" s="101"/>
      <c r="C88" s="92"/>
      <c r="D88" s="84"/>
      <c r="E88" s="84"/>
      <c r="F88" s="84"/>
      <c r="G88" s="84"/>
      <c r="H88" s="84"/>
      <c r="I88" s="84"/>
      <c r="J88" s="84"/>
      <c r="K88" s="84"/>
      <c r="L88" s="84"/>
      <c r="M88" s="84"/>
      <c r="N88" s="84"/>
      <c r="O88" s="84"/>
      <c r="P88" s="84"/>
      <c r="Q88" s="84"/>
      <c r="R88" s="84"/>
      <c r="S88" s="84"/>
      <c r="T88" s="84"/>
      <c r="U88" s="84"/>
      <c r="V88" s="84"/>
      <c r="W88" s="84"/>
      <c r="X88" s="263"/>
    </row>
    <row r="89" spans="1:24">
      <c r="A89" s="264"/>
      <c r="B89" s="101"/>
      <c r="C89" s="92"/>
      <c r="D89" s="84"/>
      <c r="E89" s="84"/>
      <c r="F89" s="84"/>
      <c r="G89" s="84"/>
      <c r="H89" s="84"/>
      <c r="I89" s="84"/>
      <c r="J89" s="84"/>
      <c r="K89" s="84"/>
      <c r="L89" s="84"/>
      <c r="M89" s="84"/>
      <c r="N89" s="84"/>
      <c r="O89" s="84"/>
      <c r="P89" s="84"/>
      <c r="Q89" s="84"/>
      <c r="R89" s="84"/>
      <c r="S89" s="84"/>
      <c r="T89" s="84"/>
      <c r="U89" s="84"/>
      <c r="V89" s="84"/>
      <c r="W89" s="84"/>
      <c r="X89" s="263"/>
    </row>
    <row r="90" spans="1:24">
      <c r="A90" s="264"/>
      <c r="B90" s="101"/>
      <c r="C90" s="92"/>
      <c r="D90" s="84"/>
      <c r="E90" s="84"/>
      <c r="F90" s="84"/>
      <c r="G90" s="84"/>
      <c r="H90" s="84"/>
      <c r="I90" s="84"/>
      <c r="J90" s="84"/>
      <c r="K90" s="84"/>
      <c r="L90" s="84"/>
      <c r="M90" s="84"/>
      <c r="N90" s="84"/>
      <c r="O90" s="84"/>
      <c r="P90" s="84"/>
      <c r="Q90" s="84"/>
      <c r="R90" s="84"/>
      <c r="S90" s="84"/>
      <c r="T90" s="84"/>
      <c r="U90" s="84"/>
      <c r="V90" s="84"/>
      <c r="W90" s="84"/>
      <c r="X90" s="263"/>
    </row>
    <row r="91" spans="1:24">
      <c r="A91" s="264"/>
      <c r="B91" s="101"/>
      <c r="C91" s="92"/>
      <c r="D91" s="84"/>
      <c r="E91" s="84"/>
      <c r="F91" s="84"/>
      <c r="G91" s="84"/>
      <c r="H91" s="84"/>
      <c r="I91" s="84"/>
      <c r="J91" s="84"/>
      <c r="K91" s="84"/>
      <c r="L91" s="84"/>
      <c r="M91" s="84"/>
      <c r="N91" s="84"/>
      <c r="O91" s="84"/>
      <c r="P91" s="84"/>
      <c r="Q91" s="84"/>
      <c r="R91" s="84"/>
      <c r="S91" s="84"/>
      <c r="T91" s="84"/>
      <c r="U91" s="84"/>
      <c r="V91" s="84"/>
      <c r="W91" s="84"/>
      <c r="X91" s="263"/>
    </row>
    <row r="92" spans="1:24">
      <c r="A92" s="264"/>
      <c r="B92" s="101"/>
      <c r="C92" s="92"/>
      <c r="D92" s="84"/>
      <c r="E92" s="84"/>
      <c r="F92" s="84"/>
      <c r="G92" s="84"/>
      <c r="H92" s="84"/>
      <c r="I92" s="84"/>
      <c r="J92" s="84"/>
      <c r="K92" s="84"/>
      <c r="L92" s="84"/>
      <c r="M92" s="84"/>
      <c r="N92" s="84"/>
      <c r="O92" s="84"/>
      <c r="P92" s="84"/>
      <c r="Q92" s="84"/>
      <c r="R92" s="84"/>
      <c r="S92" s="84"/>
      <c r="T92" s="84"/>
      <c r="U92" s="84"/>
      <c r="V92" s="84"/>
      <c r="W92" s="84"/>
      <c r="X92" s="263"/>
    </row>
    <row r="93" spans="1:24">
      <c r="A93" s="264"/>
      <c r="B93" s="101"/>
      <c r="C93" s="92"/>
      <c r="D93" s="84"/>
      <c r="E93" s="84"/>
      <c r="F93" s="84"/>
      <c r="G93" s="84"/>
      <c r="H93" s="84"/>
      <c r="I93" s="84"/>
      <c r="J93" s="84"/>
      <c r="K93" s="84"/>
      <c r="L93" s="84"/>
      <c r="M93" s="84"/>
      <c r="N93" s="84"/>
      <c r="O93" s="84"/>
      <c r="P93" s="84"/>
      <c r="Q93" s="84"/>
      <c r="R93" s="84"/>
      <c r="S93" s="84"/>
      <c r="T93" s="84"/>
      <c r="U93" s="84"/>
      <c r="V93" s="84"/>
      <c r="W93" s="84"/>
      <c r="X93" s="263"/>
    </row>
    <row r="94" spans="1:24">
      <c r="A94" s="264"/>
      <c r="B94" s="101"/>
      <c r="C94" s="92"/>
      <c r="D94" s="84"/>
      <c r="E94" s="84"/>
      <c r="F94" s="84"/>
      <c r="G94" s="84"/>
      <c r="H94" s="84"/>
      <c r="I94" s="84"/>
      <c r="J94" s="84"/>
      <c r="K94" s="84"/>
      <c r="L94" s="84"/>
      <c r="M94" s="84"/>
      <c r="N94" s="84"/>
      <c r="O94" s="84"/>
      <c r="P94" s="84"/>
      <c r="Q94" s="84"/>
      <c r="R94" s="84"/>
      <c r="S94" s="84"/>
      <c r="T94" s="84"/>
      <c r="U94" s="84"/>
      <c r="V94" s="84"/>
      <c r="W94" s="84"/>
      <c r="X94" s="263"/>
    </row>
    <row r="95" spans="1:24">
      <c r="A95" s="264"/>
      <c r="B95" s="101"/>
      <c r="C95" s="92"/>
      <c r="D95" s="84"/>
      <c r="E95" s="84"/>
      <c r="F95" s="84"/>
      <c r="G95" s="84"/>
      <c r="H95" s="84"/>
      <c r="I95" s="84"/>
      <c r="J95" s="84"/>
      <c r="K95" s="84"/>
      <c r="L95" s="84"/>
      <c r="M95" s="84"/>
      <c r="N95" s="84"/>
      <c r="O95" s="84"/>
      <c r="P95" s="84"/>
      <c r="Q95" s="84"/>
      <c r="R95" s="84"/>
      <c r="S95" s="84"/>
      <c r="T95" s="84"/>
      <c r="U95" s="84"/>
      <c r="V95" s="84"/>
      <c r="W95" s="84"/>
      <c r="X95" s="263"/>
    </row>
    <row r="96" spans="1:24">
      <c r="A96" s="264"/>
      <c r="B96" s="101"/>
      <c r="C96" s="92"/>
      <c r="D96" s="84"/>
      <c r="E96" s="84"/>
      <c r="F96" s="84"/>
      <c r="G96" s="84"/>
      <c r="H96" s="84"/>
      <c r="I96" s="84"/>
      <c r="J96" s="84"/>
      <c r="K96" s="84"/>
      <c r="L96" s="84"/>
      <c r="M96" s="84"/>
      <c r="N96" s="84"/>
      <c r="O96" s="84"/>
      <c r="P96" s="84"/>
      <c r="Q96" s="84"/>
      <c r="R96" s="84"/>
      <c r="S96" s="84"/>
      <c r="T96" s="84"/>
      <c r="U96" s="84"/>
      <c r="V96" s="84"/>
      <c r="W96" s="84"/>
      <c r="X96" s="263"/>
    </row>
    <row r="97" spans="1:24">
      <c r="A97" s="264"/>
      <c r="B97" s="101"/>
      <c r="C97" s="92"/>
      <c r="D97" s="84"/>
      <c r="E97" s="84"/>
      <c r="F97" s="84"/>
      <c r="G97" s="84"/>
      <c r="H97" s="84"/>
      <c r="I97" s="84"/>
      <c r="J97" s="84"/>
      <c r="K97" s="84"/>
      <c r="L97" s="84"/>
      <c r="M97" s="84"/>
      <c r="N97" s="84"/>
      <c r="O97" s="84"/>
      <c r="P97" s="84"/>
      <c r="Q97" s="84"/>
      <c r="R97" s="84"/>
      <c r="S97" s="84"/>
      <c r="T97" s="84"/>
      <c r="U97" s="84"/>
      <c r="V97" s="84"/>
      <c r="W97" s="84"/>
      <c r="X97" s="263"/>
    </row>
    <row r="98" spans="1:24">
      <c r="A98" s="264"/>
      <c r="B98" s="101"/>
      <c r="C98" s="92"/>
      <c r="D98" s="84"/>
      <c r="E98" s="84"/>
      <c r="F98" s="84"/>
      <c r="G98" s="84"/>
      <c r="H98" s="84"/>
      <c r="I98" s="84"/>
      <c r="J98" s="84"/>
      <c r="K98" s="84"/>
      <c r="L98" s="84"/>
      <c r="M98" s="84"/>
      <c r="N98" s="84"/>
      <c r="O98" s="84"/>
      <c r="P98" s="84"/>
      <c r="Q98" s="84"/>
      <c r="R98" s="84"/>
      <c r="S98" s="84"/>
      <c r="T98" s="84"/>
      <c r="U98" s="84"/>
      <c r="V98" s="84"/>
      <c r="W98" s="84"/>
      <c r="X98" s="263"/>
    </row>
    <row r="99" spans="1:24">
      <c r="A99" s="264"/>
      <c r="B99" s="101"/>
      <c r="C99" s="92"/>
      <c r="D99" s="84"/>
      <c r="E99" s="84"/>
      <c r="F99" s="84"/>
      <c r="G99" s="84"/>
      <c r="H99" s="84"/>
      <c r="I99" s="84"/>
      <c r="J99" s="84"/>
      <c r="K99" s="84"/>
      <c r="L99" s="84"/>
      <c r="M99" s="84"/>
      <c r="N99" s="84"/>
      <c r="O99" s="84"/>
      <c r="P99" s="84"/>
      <c r="Q99" s="84"/>
      <c r="R99" s="84"/>
      <c r="S99" s="84"/>
      <c r="T99" s="84"/>
      <c r="U99" s="84"/>
      <c r="V99" s="84"/>
      <c r="W99" s="84"/>
      <c r="X99" s="263"/>
    </row>
    <row r="100" spans="1:24">
      <c r="A100" s="264"/>
      <c r="B100" s="101"/>
      <c r="C100" s="92"/>
      <c r="D100" s="84"/>
      <c r="E100" s="84"/>
      <c r="F100" s="84"/>
      <c r="G100" s="84"/>
      <c r="H100" s="84"/>
      <c r="I100" s="84"/>
      <c r="J100" s="84"/>
      <c r="K100" s="84"/>
      <c r="L100" s="84"/>
      <c r="M100" s="84"/>
      <c r="N100" s="84"/>
      <c r="O100" s="84"/>
      <c r="P100" s="84"/>
      <c r="Q100" s="84"/>
      <c r="R100" s="84"/>
      <c r="S100" s="84"/>
      <c r="T100" s="84"/>
      <c r="U100" s="84"/>
      <c r="V100" s="84"/>
      <c r="W100" s="84"/>
      <c r="X100" s="263"/>
    </row>
    <row r="101" spans="1:24">
      <c r="A101" s="264"/>
      <c r="B101" s="101"/>
      <c r="C101" s="92"/>
      <c r="D101" s="84"/>
      <c r="E101" s="84"/>
      <c r="F101" s="84"/>
      <c r="G101" s="84"/>
      <c r="H101" s="84"/>
      <c r="I101" s="84"/>
      <c r="J101" s="84"/>
      <c r="K101" s="84"/>
      <c r="L101" s="84"/>
      <c r="M101" s="84"/>
      <c r="N101" s="84"/>
      <c r="O101" s="84"/>
      <c r="P101" s="84"/>
      <c r="Q101" s="84"/>
      <c r="R101" s="84"/>
      <c r="S101" s="84"/>
      <c r="T101" s="84"/>
      <c r="U101" s="84"/>
      <c r="V101" s="84"/>
      <c r="W101" s="84"/>
      <c r="X101" s="263"/>
    </row>
    <row r="102" spans="1:24">
      <c r="A102" s="264"/>
      <c r="B102" s="101"/>
      <c r="C102" s="92"/>
      <c r="D102" s="84"/>
      <c r="E102" s="84"/>
      <c r="F102" s="84"/>
      <c r="G102" s="84"/>
      <c r="H102" s="84"/>
      <c r="I102" s="84"/>
      <c r="J102" s="84"/>
      <c r="K102" s="84"/>
      <c r="L102" s="84"/>
      <c r="M102" s="84"/>
      <c r="N102" s="84"/>
      <c r="O102" s="84"/>
      <c r="P102" s="84"/>
      <c r="Q102" s="84"/>
      <c r="R102" s="84"/>
      <c r="S102" s="84"/>
      <c r="T102" s="84"/>
      <c r="U102" s="84"/>
      <c r="V102" s="84"/>
      <c r="W102" s="84"/>
      <c r="X102" s="263"/>
    </row>
    <row r="103" spans="1:24">
      <c r="A103" s="264"/>
      <c r="B103" s="101"/>
      <c r="C103" s="92"/>
      <c r="D103" s="84"/>
      <c r="E103" s="84"/>
      <c r="F103" s="84"/>
      <c r="G103" s="84"/>
      <c r="H103" s="84"/>
      <c r="I103" s="84"/>
      <c r="J103" s="84"/>
      <c r="K103" s="84"/>
      <c r="L103" s="84"/>
      <c r="M103" s="84"/>
      <c r="N103" s="84"/>
      <c r="O103" s="84"/>
      <c r="P103" s="84"/>
      <c r="Q103" s="84"/>
      <c r="R103" s="84"/>
      <c r="S103" s="84"/>
      <c r="T103" s="84"/>
      <c r="U103" s="84"/>
      <c r="V103" s="84"/>
      <c r="W103" s="84"/>
      <c r="X103" s="263"/>
    </row>
    <row r="104" spans="1:24">
      <c r="A104" s="264"/>
      <c r="B104" s="101"/>
      <c r="C104" s="92"/>
      <c r="D104" s="84"/>
      <c r="E104" s="84"/>
      <c r="F104" s="84"/>
      <c r="G104" s="84"/>
      <c r="H104" s="84"/>
      <c r="I104" s="84"/>
      <c r="J104" s="84"/>
      <c r="K104" s="84"/>
      <c r="L104" s="84"/>
      <c r="M104" s="84"/>
      <c r="N104" s="84"/>
      <c r="O104" s="84"/>
      <c r="P104" s="84"/>
      <c r="Q104" s="84"/>
      <c r="R104" s="84"/>
      <c r="S104" s="84"/>
      <c r="T104" s="84"/>
      <c r="U104" s="84"/>
      <c r="V104" s="84"/>
      <c r="W104" s="84"/>
      <c r="X104" s="263"/>
    </row>
    <row r="105" spans="1:24">
      <c r="A105" s="264"/>
      <c r="B105" s="101"/>
      <c r="C105" s="92"/>
      <c r="D105" s="84"/>
      <c r="E105" s="84"/>
      <c r="F105" s="84"/>
      <c r="G105" s="84"/>
      <c r="H105" s="84"/>
      <c r="I105" s="84"/>
      <c r="J105" s="84"/>
      <c r="K105" s="84"/>
      <c r="L105" s="84"/>
      <c r="M105" s="84"/>
      <c r="N105" s="84"/>
      <c r="O105" s="84"/>
      <c r="P105" s="84"/>
      <c r="Q105" s="84"/>
      <c r="R105" s="84"/>
      <c r="S105" s="84"/>
      <c r="T105" s="84"/>
      <c r="U105" s="84"/>
      <c r="V105" s="84"/>
      <c r="W105" s="84"/>
      <c r="X105" s="263"/>
    </row>
  </sheetData>
  <sheetProtection password="CA1D" sheet="1" selectLockedCells="1"/>
  <mergeCells count="24">
    <mergeCell ref="A1:A105"/>
    <mergeCell ref="B3:C3"/>
    <mergeCell ref="B2:C2"/>
    <mergeCell ref="N1:N5"/>
    <mergeCell ref="R1:R5"/>
    <mergeCell ref="E1:E5"/>
    <mergeCell ref="O1:O5"/>
    <mergeCell ref="F1:F5"/>
    <mergeCell ref="H1:H5"/>
    <mergeCell ref="M1:M5"/>
    <mergeCell ref="J1:J5"/>
    <mergeCell ref="D1:D5"/>
    <mergeCell ref="I1:I5"/>
    <mergeCell ref="G1:G5"/>
    <mergeCell ref="Q1:Q5"/>
    <mergeCell ref="K1:K5"/>
    <mergeCell ref="V1:V5"/>
    <mergeCell ref="W1:W5"/>
    <mergeCell ref="X1:X105"/>
    <mergeCell ref="L1:L5"/>
    <mergeCell ref="P1:P5"/>
    <mergeCell ref="S1:S5"/>
    <mergeCell ref="T1:T5"/>
    <mergeCell ref="U1:U5"/>
  </mergeCells>
  <phoneticPr fontId="2" type="noConversion"/>
  <pageMargins left="0.5" right="0.5" top="1" bottom="1" header="0.5" footer="0.5"/>
  <pageSetup scale="70" orientation="portrait" r:id="rId1"/>
  <headerFooter alignWithMargins="0">
    <oddHeader>&amp;C&amp;"Arial,Bold"&amp;14WolfTrax&amp;12
Events Attended - &amp;D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18</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Bobcat!V13</f>
        <v/>
      </c>
      <c r="D4" s="373" t="str">
        <f>Achievements!E5</f>
        <v>(do 1-4 and one other)</v>
      </c>
      <c r="E4" s="31">
        <f>Achievements!$B6</f>
        <v>1</v>
      </c>
      <c r="F4" s="179" t="str">
        <f>Achievements!$C6</f>
        <v>Attend a pack or family campout</v>
      </c>
      <c r="G4" s="32" t="str">
        <f>IF(Achievements!V6&lt;&gt;"","A","")</f>
        <v/>
      </c>
      <c r="I4" s="366" t="str">
        <f>Electives!E6</f>
        <v>(do 1-4 and one of 5-7)</v>
      </c>
      <c r="J4" s="178">
        <f>Electives!B7</f>
        <v>1</v>
      </c>
      <c r="K4" s="36" t="str">
        <f>Electives!C7</f>
        <v>ID parts of a coin</v>
      </c>
      <c r="L4" s="31" t="str">
        <f>IF(Electives!V7&lt;&gt;"","E","")</f>
        <v/>
      </c>
      <c r="N4" s="378" t="str">
        <f>Electives!E74</f>
        <v>(do all, only one of 3)</v>
      </c>
      <c r="O4" s="178">
        <f>Electives!B75</f>
        <v>1</v>
      </c>
      <c r="P4" s="36" t="str">
        <f>Electives!C75</f>
        <v>Play a game of dinosaur knowledge</v>
      </c>
      <c r="Q4" s="31" t="str">
        <f>IF(Electives!V75&lt;&gt;"","E","")</f>
        <v/>
      </c>
      <c r="R4" s="221"/>
      <c r="S4" s="226">
        <f>'Cub Awards'!B6</f>
        <v>1</v>
      </c>
      <c r="T4" s="364" t="str">
        <f>'Cub Awards'!C6</f>
        <v>Create a checklist to keep home safe</v>
      </c>
      <c r="U4" s="364"/>
      <c r="V4" s="226" t="str">
        <f>IF('Cub Awards'!V6&lt;&gt;"", 'Cub Awards'!V6, "")</f>
        <v/>
      </c>
      <c r="W4" s="221"/>
      <c r="X4" s="227" t="str">
        <f>NOVA!B174</f>
        <v>1a</v>
      </c>
      <c r="Y4" s="227" t="str">
        <f>NOVA!C174</f>
        <v>Complete the Air of the Wolf adventure</v>
      </c>
      <c r="Z4" s="227"/>
      <c r="AA4" s="227" t="str">
        <f>IF(NOVA!V174&lt;&gt;"", NOVA!V174, "")</f>
        <v/>
      </c>
      <c r="AB4" s="221"/>
      <c r="AC4" s="227" t="str">
        <f>NOVA!B51</f>
        <v>1a</v>
      </c>
      <c r="AD4" s="227" t="str">
        <f>NOVA!C51</f>
        <v>Read or watch 1 hour of wildlife content</v>
      </c>
      <c r="AE4" s="227"/>
      <c r="AF4" s="227" t="str">
        <f>IF(NOVA!V51&lt;&gt;"", NOVA!V51, "")</f>
        <v/>
      </c>
      <c r="AG4" s="221"/>
      <c r="AH4" s="227" t="str">
        <f>NOVA!B115</f>
        <v>1a</v>
      </c>
      <c r="AI4" s="227" t="str">
        <f>NOVA!C115</f>
        <v>Read or watch 1 hour of tech content</v>
      </c>
      <c r="AJ4" s="227"/>
      <c r="AK4" s="227" t="str">
        <f>IF(NOVA!V115&lt;&gt;"", NOVA!V115,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IF(Achievements!V7&lt;&gt;"","A","")</f>
        <v/>
      </c>
      <c r="I5" s="367"/>
      <c r="J5" s="178">
        <f>Electives!B8</f>
        <v>2</v>
      </c>
      <c r="K5" s="36" t="str">
        <f>Electives!C8</f>
        <v>Find and tell about the mintmarks</v>
      </c>
      <c r="L5" s="31" t="str">
        <f>IF(Electives!V8&lt;&gt;"","E","")</f>
        <v/>
      </c>
      <c r="N5" s="378"/>
      <c r="O5" s="178">
        <f>Electives!B76</f>
        <v>2</v>
      </c>
      <c r="P5" s="36" t="str">
        <f>Electives!C76</f>
        <v>Create an imaginary dinosaur</v>
      </c>
      <c r="Q5" s="31" t="str">
        <f>IF(Electives!V76&lt;&gt;"","E","")</f>
        <v/>
      </c>
      <c r="R5" s="224"/>
      <c r="S5" s="226">
        <f>'Cub Awards'!B7</f>
        <v>2</v>
      </c>
      <c r="T5" s="364" t="str">
        <f>'Cub Awards'!C7</f>
        <v>Discuss emergency plan with family</v>
      </c>
      <c r="U5" s="364"/>
      <c r="V5" s="226" t="str">
        <f>IF('Cub Awards'!V7&lt;&gt;"", 'Cub Awards'!V7, "")</f>
        <v/>
      </c>
      <c r="W5" s="224"/>
      <c r="X5" s="227" t="str">
        <f>NOVA!B175</f>
        <v>1b</v>
      </c>
      <c r="Y5" s="227" t="str">
        <f>NOVA!C175</f>
        <v>Complete the Code of the Wolf adventure</v>
      </c>
      <c r="Z5" s="227"/>
      <c r="AA5" s="227" t="str">
        <f>IF(NOVA!V175&lt;&gt;"", NOVA!V175, "")</f>
        <v xml:space="preserve"> </v>
      </c>
      <c r="AB5" s="224"/>
      <c r="AC5" s="227" t="str">
        <f>NOVA!B52</f>
        <v>1b</v>
      </c>
      <c r="AD5" s="227" t="str">
        <f>NOVA!C52</f>
        <v>List at least two questions or ideas</v>
      </c>
      <c r="AE5" s="227"/>
      <c r="AF5" s="227" t="str">
        <f>IF(NOVA!V52&lt;&gt;"", NOVA!V52, "")</f>
        <v/>
      </c>
      <c r="AG5" s="224"/>
      <c r="AH5" s="227" t="str">
        <f>NOVA!B116</f>
        <v>1b</v>
      </c>
      <c r="AI5" s="227" t="str">
        <f>NOVA!C116</f>
        <v>List at least two questions or ideas</v>
      </c>
      <c r="AJ5" s="227"/>
      <c r="AK5" s="227" t="str">
        <f>IF(NOVA!V116&lt;&gt;"", NOVA!V116, "")</f>
        <v/>
      </c>
    </row>
    <row r="6" spans="1:37">
      <c r="A6" s="39" t="s">
        <v>271</v>
      </c>
      <c r="B6" s="48" t="str">
        <f>IF(COUNTIF(B11:B16,"C")&gt;0,COUNTIF(B11:B16,"C")," ")</f>
        <v xml:space="preserve"> </v>
      </c>
      <c r="D6" s="374"/>
      <c r="E6" s="31" t="str">
        <f>Achievements!$B8</f>
        <v>3a</v>
      </c>
      <c r="F6" s="179" t="str">
        <f>Achievements!$C8</f>
        <v>Recite Outdoor Code</v>
      </c>
      <c r="G6" s="32" t="str">
        <f>IF(Achievements!V8&lt;&gt;"","A","")</f>
        <v/>
      </c>
      <c r="I6" s="367"/>
      <c r="J6" s="178">
        <f>Electives!B9</f>
        <v>3</v>
      </c>
      <c r="K6" s="36" t="str">
        <f>Electives!C9</f>
        <v>Make a rubbing of a coin</v>
      </c>
      <c r="L6" s="31" t="str">
        <f>IF(Electives!V9&lt;&gt;"","E","")</f>
        <v/>
      </c>
      <c r="N6" s="378"/>
      <c r="O6" s="178" t="str">
        <f>Electives!B77</f>
        <v>3a</v>
      </c>
      <c r="P6" s="36" t="str">
        <f>Electives!C77</f>
        <v>Make a fossil cast</v>
      </c>
      <c r="Q6" s="31" t="str">
        <f>IF(Electives!V77&lt;&gt;"","E","")</f>
        <v/>
      </c>
      <c r="R6" s="228"/>
      <c r="S6" s="226">
        <f>'Cub Awards'!B8</f>
        <v>3</v>
      </c>
      <c r="T6" s="364" t="str">
        <f>'Cub Awards'!C8</f>
        <v>Create/plan/practice summoning help</v>
      </c>
      <c r="U6" s="364"/>
      <c r="V6" s="226" t="str">
        <f>IF('Cub Awards'!V8&lt;&gt;"", 'Cub Awards'!V8, "")</f>
        <v/>
      </c>
      <c r="W6" s="228"/>
      <c r="X6" s="227">
        <f>NOVA!B176</f>
        <v>2</v>
      </c>
      <c r="Y6" s="227" t="str">
        <f>NOVA!C176</f>
        <v>Complete Call of the Wild adventure</v>
      </c>
      <c r="Z6" s="227"/>
      <c r="AA6" s="227" t="str">
        <f>IF(NOVA!V176&lt;&gt;"", NOVA!V176, "")</f>
        <v/>
      </c>
      <c r="AB6" s="228"/>
      <c r="AC6" s="227" t="str">
        <f>NOVA!B53</f>
        <v>1c</v>
      </c>
      <c r="AD6" s="227" t="str">
        <f>NOVA!C53</f>
        <v>Discuss two with your counselor</v>
      </c>
      <c r="AE6" s="227"/>
      <c r="AF6" s="227" t="str">
        <f>IF(NOVA!V53&lt;&gt;"", NOVA!V53, "")</f>
        <v/>
      </c>
      <c r="AG6" s="228"/>
      <c r="AH6" s="227" t="str">
        <f>NOVA!B117</f>
        <v>1c</v>
      </c>
      <c r="AI6" s="227" t="str">
        <f>NOVA!C117</f>
        <v>Discuss two with your counselor</v>
      </c>
      <c r="AJ6" s="227"/>
      <c r="AK6" s="227" t="str">
        <f>IF(NOVA!V117&lt;&gt;"", NOVA!V117,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IF(Achievements!V9&lt;&gt;"","A","")</f>
        <v/>
      </c>
      <c r="I7" s="367"/>
      <c r="J7" s="178">
        <f>Electives!B10</f>
        <v>4</v>
      </c>
      <c r="K7" s="36" t="str">
        <f>Electives!C10</f>
        <v>Play a game with coin math</v>
      </c>
      <c r="L7" s="31" t="str">
        <f>IF(Electives!V10&lt;&gt;"","E","")</f>
        <v/>
      </c>
      <c r="N7" s="378"/>
      <c r="O7" s="178" t="str">
        <f>Electives!B78</f>
        <v>3b</v>
      </c>
      <c r="P7" s="36" t="str">
        <f>Electives!C78</f>
        <v>Make a dinosaur dig and dig in it</v>
      </c>
      <c r="Q7" s="31" t="str">
        <f>IF(Electives!V78&lt;&gt;"","E","")</f>
        <v/>
      </c>
      <c r="R7" s="228"/>
      <c r="S7" s="226">
        <f>'Cub Awards'!B9</f>
        <v>4</v>
      </c>
      <c r="T7" s="364" t="str">
        <f>'Cub Awards'!C9</f>
        <v>Learn basic first aid</v>
      </c>
      <c r="U7" s="364"/>
      <c r="V7" s="226" t="str">
        <f>IF('Cub Awards'!V9&lt;&gt;"", 'Cub Awards'!V9, "")</f>
        <v/>
      </c>
      <c r="W7" s="228"/>
      <c r="X7" s="227">
        <f>NOVA!B177</f>
        <v>3</v>
      </c>
      <c r="Y7" s="227" t="str">
        <f>NOVA!C177</f>
        <v>Discuss facts about Dr. Alvarez</v>
      </c>
      <c r="Z7" s="227"/>
      <c r="AA7" s="227" t="str">
        <f>IF(NOVA!V177&lt;&gt;"", NOVA!V177, "")</f>
        <v/>
      </c>
      <c r="AB7" s="228"/>
      <c r="AC7" s="227">
        <f>NOVA!B54</f>
        <v>2</v>
      </c>
      <c r="AD7" s="227" t="str">
        <f>NOVA!C54</f>
        <v>Complete an elective listed in comment</v>
      </c>
      <c r="AE7" s="227"/>
      <c r="AF7" s="227" t="str">
        <f>IF(NOVA!V54&lt;&gt;"", NOVA!V54, "")</f>
        <v/>
      </c>
      <c r="AG7" s="228"/>
      <c r="AH7" s="227">
        <f>NOVA!B118</f>
        <v>2</v>
      </c>
      <c r="AI7" s="227" t="str">
        <f>NOVA!C118</f>
        <v>Complete an elective listed in comment</v>
      </c>
      <c r="AJ7" s="227"/>
      <c r="AK7" s="227" t="str">
        <f>IF(NOVA!V118&lt;&gt;"", NOVA!V118, "")</f>
        <v/>
      </c>
    </row>
    <row r="8" spans="1:37">
      <c r="A8" s="47"/>
      <c r="B8" s="47"/>
      <c r="D8" s="374"/>
      <c r="E8" s="31" t="str">
        <f>Achievements!$B10</f>
        <v>3c</v>
      </c>
      <c r="F8" s="179" t="str">
        <f>Achievements!$C10</f>
        <v>List how you are careful with fire</v>
      </c>
      <c r="G8" s="32" t="str">
        <f>IF(Achievements!V10&lt;&gt;"","A","")</f>
        <v/>
      </c>
      <c r="I8" s="367"/>
      <c r="J8" s="178">
        <f>Electives!B11</f>
        <v>5</v>
      </c>
      <c r="K8" s="36" t="str">
        <f>Electives!C11</f>
        <v>Play a coin game</v>
      </c>
      <c r="L8" s="31" t="str">
        <f>IF(Electives!V11&lt;&gt;"","E","")</f>
        <v/>
      </c>
      <c r="N8" s="378"/>
      <c r="O8" s="178">
        <f>Electives!B79</f>
        <v>4</v>
      </c>
      <c r="P8" s="36" t="str">
        <f>Electives!C79</f>
        <v>Make an edible fossil</v>
      </c>
      <c r="Q8" s="31" t="str">
        <f>IF(Electives!V79&lt;&gt;"","E","")</f>
        <v/>
      </c>
      <c r="R8" s="228"/>
      <c r="S8" s="226">
        <f>'Cub Awards'!B10</f>
        <v>5</v>
      </c>
      <c r="T8" s="364" t="str">
        <f>'Cub Awards'!C10</f>
        <v>Join a safe kids program</v>
      </c>
      <c r="U8" s="364"/>
      <c r="V8" s="226" t="str">
        <f>IF('Cub Awards'!V10&lt;&gt;"", 'Cub Awards'!V10, "")</f>
        <v/>
      </c>
      <c r="W8" s="228"/>
      <c r="X8" s="227">
        <f>NOVA!B178</f>
        <v>4</v>
      </c>
      <c r="Y8" s="227" t="str">
        <f>NOVA!C178</f>
        <v>Research 3 famous STEM professionals</v>
      </c>
      <c r="Z8" s="227"/>
      <c r="AA8" s="227" t="str">
        <f>IF(NOVA!V178&lt;&gt;"", NOVA!V178, "")</f>
        <v/>
      </c>
      <c r="AB8" s="228"/>
      <c r="AC8" s="227" t="str">
        <f>NOVA!B55</f>
        <v>3a</v>
      </c>
      <c r="AD8" s="227" t="str">
        <f>NOVA!C55</f>
        <v>Explore what is wildlife</v>
      </c>
      <c r="AE8" s="227"/>
      <c r="AF8" s="227" t="str">
        <f>IF(NOVA!V55&lt;&gt;"", NOVA!V55, "")</f>
        <v/>
      </c>
      <c r="AG8" s="228"/>
      <c r="AH8" s="227" t="str">
        <f>NOVA!B119</f>
        <v>3a</v>
      </c>
      <c r="AI8" s="227" t="str">
        <f>NOVA!C119</f>
        <v>Look up definition of Technology</v>
      </c>
      <c r="AJ8" s="227"/>
      <c r="AK8" s="227" t="str">
        <f>IF(NOVA!V119&lt;&gt;"", NOVA!V119, "")</f>
        <v/>
      </c>
    </row>
    <row r="9" spans="1:37">
      <c r="A9" s="4"/>
      <c r="B9" s="4"/>
      <c r="D9" s="374"/>
      <c r="E9" s="31" t="str">
        <f>Achievements!$B11</f>
        <v>4a</v>
      </c>
      <c r="F9" s="179" t="str">
        <f>Achievements!$C11</f>
        <v>Show what to do during natural disaster</v>
      </c>
      <c r="G9" s="32" t="str">
        <f>IF(Achievements!V11&lt;&gt;"","A","")</f>
        <v/>
      </c>
      <c r="I9" s="367"/>
      <c r="J9" s="178">
        <f>Electives!B12</f>
        <v>6</v>
      </c>
      <c r="K9" s="36" t="str">
        <f>Electives!C12</f>
        <v>Create a balance scale</v>
      </c>
      <c r="L9" s="31" t="str">
        <f>IF(Electives!V12&lt;&gt;"","E","")</f>
        <v/>
      </c>
      <c r="O9" s="174" t="str">
        <f>Electives!B81</f>
        <v>Finding Your Way</v>
      </c>
      <c r="P9" s="29"/>
      <c r="R9" s="228"/>
      <c r="S9" s="226">
        <f>'Cub Awards'!B11</f>
        <v>6</v>
      </c>
      <c r="T9" s="364" t="str">
        <f>'Cub Awards'!C11</f>
        <v>Tell about what you learned</v>
      </c>
      <c r="U9" s="364"/>
      <c r="V9" s="226" t="str">
        <f>IF('Cub Awards'!V11&lt;&gt;"", 'Cub Awards'!V11, "")</f>
        <v/>
      </c>
      <c r="W9" s="228"/>
      <c r="X9" s="227">
        <f>NOVA!B179</f>
        <v>5</v>
      </c>
      <c r="Y9" s="227" t="str">
        <f>NOVA!C179</f>
        <v>Discuss importance of STEM education</v>
      </c>
      <c r="Z9" s="227"/>
      <c r="AA9" s="227" t="str">
        <f>IF(NOVA!V179&lt;&gt;"", NOVA!V179, "")</f>
        <v/>
      </c>
      <c r="AB9" s="228"/>
      <c r="AC9" s="227" t="str">
        <f>NOVA!B56</f>
        <v>3b</v>
      </c>
      <c r="AD9" s="227" t="str">
        <f>NOVA!C56</f>
        <v>Explain relationships within food chain</v>
      </c>
      <c r="AE9" s="227"/>
      <c r="AF9" s="227" t="str">
        <f>IF(NOVA!V56&lt;&gt;"", NOVA!V56, "")</f>
        <v/>
      </c>
      <c r="AG9" s="228"/>
      <c r="AH9" s="227" t="str">
        <f>NOVA!B120</f>
        <v>3b1</v>
      </c>
      <c r="AI9" s="227" t="str">
        <f>NOVA!C120</f>
        <v>How is tech used in communication</v>
      </c>
      <c r="AJ9" s="227"/>
      <c r="AK9" s="227" t="str">
        <f>IF(NOVA!V120&lt;&gt;"", NOVA!V120, "")</f>
        <v/>
      </c>
    </row>
    <row r="10" spans="1:37" ht="12.75" customHeight="1">
      <c r="A10" s="1" t="s">
        <v>24</v>
      </c>
      <c r="D10" s="374"/>
      <c r="E10" s="31" t="str">
        <f>Achievements!$B12</f>
        <v>4b</v>
      </c>
      <c r="F10" s="179" t="str">
        <f>Achievements!$C12</f>
        <v>Show what to do to prevent spreading germs</v>
      </c>
      <c r="G10" s="32" t="str">
        <f>IF(Achievements!V12&lt;&gt;"","A","")</f>
        <v/>
      </c>
      <c r="I10" s="368"/>
      <c r="J10" s="178">
        <f>Electives!B13</f>
        <v>7</v>
      </c>
      <c r="K10" s="36" t="str">
        <f>Electives!C13</f>
        <v>Do a coin weight investigation</v>
      </c>
      <c r="L10" s="31" t="str">
        <f>IF(Electives!V13&lt;&gt;"","E","")</f>
        <v/>
      </c>
      <c r="N10" s="378" t="str">
        <f>Electives!E81</f>
        <v>(do all)</v>
      </c>
      <c r="O10" s="178" t="str">
        <f>Electives!B82</f>
        <v>1a</v>
      </c>
      <c r="P10" s="36" t="str">
        <f>Electives!C82</f>
        <v>Locate your home on a map</v>
      </c>
      <c r="Q10" s="31" t="str">
        <f>IF(Electives!V82&lt;&gt;"","E","")</f>
        <v/>
      </c>
      <c r="R10" s="224"/>
      <c r="S10" s="229"/>
      <c r="T10" s="324" t="str">
        <f>'Cub Awards'!C13</f>
        <v>Outdoor Activity Award</v>
      </c>
      <c r="U10" s="324"/>
      <c r="V10" s="229"/>
      <c r="W10" s="224"/>
      <c r="X10" s="227">
        <f>NOVA!B180</f>
        <v>6</v>
      </c>
      <c r="Y10" s="227" t="str">
        <f>NOVA!C180</f>
        <v>Participate in a science project</v>
      </c>
      <c r="Z10" s="227"/>
      <c r="AA10" s="227" t="str">
        <f>IF(NOVA!V180&lt;&gt;"", NOVA!V180, "")</f>
        <v/>
      </c>
      <c r="AB10" s="224"/>
      <c r="AC10" s="227" t="str">
        <f>NOVA!B57</f>
        <v>3c</v>
      </c>
      <c r="AD10" s="227" t="str">
        <f>NOVA!C57</f>
        <v>Explain your favorite plant / wildlife</v>
      </c>
      <c r="AE10" s="227"/>
      <c r="AF10" s="227" t="str">
        <f>IF(NOVA!V57&lt;&gt;"", NOVA!V57, "")</f>
        <v/>
      </c>
      <c r="AG10" s="224"/>
      <c r="AH10" s="227" t="str">
        <f>NOVA!B121</f>
        <v>3b2</v>
      </c>
      <c r="AI10" s="227" t="str">
        <f>NOVA!C121</f>
        <v>How is tech used in business</v>
      </c>
      <c r="AJ10" s="227"/>
      <c r="AK10" s="227" t="str">
        <f>IF(NOVA!V121&lt;&gt;"", NOVA!V121, "")</f>
        <v/>
      </c>
    </row>
    <row r="11" spans="1:37" ht="13.2" customHeight="1">
      <c r="A11" s="40" t="str">
        <f>Achievements!B5</f>
        <v>Call of the Wild</v>
      </c>
      <c r="B11" s="49" t="str">
        <f>Achievements!V15</f>
        <v/>
      </c>
      <c r="D11" s="374"/>
      <c r="E11" s="31">
        <f>Achievements!$B13</f>
        <v>5</v>
      </c>
      <c r="F11" s="179" t="str">
        <f>Achievements!$C13</f>
        <v>Tie an overhand and square knots</v>
      </c>
      <c r="G11" s="32" t="str">
        <f>IF(Achievements!V13&lt;&gt;"","A","")</f>
        <v/>
      </c>
      <c r="J11" s="174" t="str">
        <f>Electives!B15</f>
        <v>Air of the Wolf</v>
      </c>
      <c r="K11" s="1"/>
      <c r="N11" s="378"/>
      <c r="O11" s="178" t="str">
        <f>Electives!B83</f>
        <v>1b</v>
      </c>
      <c r="P11" s="36" t="str">
        <f>Electives!C83</f>
        <v>Draw a map</v>
      </c>
      <c r="Q11" s="31" t="str">
        <f>IF(Electives!V83&lt;&gt;"","E","")</f>
        <v/>
      </c>
      <c r="R11" s="224"/>
      <c r="S11" s="226">
        <f>'Cub Awards'!B14</f>
        <v>1</v>
      </c>
      <c r="T11" s="364" t="str">
        <f>'Cub Awards'!C14</f>
        <v>Attend either summer Day or Resident camp</v>
      </c>
      <c r="U11" s="364"/>
      <c r="V11" s="226" t="str">
        <f>IF('Cub Awards'!V14&lt;&gt;"", 'Cub Awards'!V14, "")</f>
        <v/>
      </c>
      <c r="W11" s="224"/>
      <c r="X11" s="227">
        <f>NOVA!B181</f>
        <v>7</v>
      </c>
      <c r="Y11" s="227" t="str">
        <f>NOVA!C181</f>
        <v>Do ONE</v>
      </c>
      <c r="Z11" s="227"/>
      <c r="AA11" s="227" t="str">
        <f>IF(NOVA!V181&lt;&gt;"", NOVA!V181, "")</f>
        <v/>
      </c>
      <c r="AB11" s="224"/>
      <c r="AC11" s="227" t="str">
        <f>NOVA!B58</f>
        <v>3d</v>
      </c>
      <c r="AD11" s="227" t="str">
        <f>NOVA!C58</f>
        <v>Discuss what you've learned</v>
      </c>
      <c r="AE11" s="227"/>
      <c r="AF11" s="227" t="str">
        <f>IF(NOVA!V58&lt;&gt;"", NOVA!V58, "")</f>
        <v/>
      </c>
      <c r="AG11" s="224"/>
      <c r="AH11" s="227" t="str">
        <f>NOVA!B122</f>
        <v>3b3</v>
      </c>
      <c r="AI11" s="227" t="str">
        <f>NOVA!C122</f>
        <v>How is tech used in construction</v>
      </c>
      <c r="AJ11" s="227"/>
      <c r="AK11" s="227" t="str">
        <f>IF(NOVA!V122&lt;&gt;"", NOVA!V122, "")</f>
        <v/>
      </c>
    </row>
    <row r="12" spans="1:37" ht="13.2" customHeight="1">
      <c r="A12" s="41" t="str">
        <f>Achievements!B16</f>
        <v>Council Fire</v>
      </c>
      <c r="B12" s="49" t="str">
        <f>Achievements!V24</f>
        <v/>
      </c>
      <c r="D12" s="374"/>
      <c r="E12" s="31">
        <f>Achievements!$B14</f>
        <v>6</v>
      </c>
      <c r="F12" s="179" t="str">
        <f>Achievements!$C14</f>
        <v>Identify four types of animals</v>
      </c>
      <c r="G12" s="32" t="str">
        <f>IF(Achievements!V14&lt;&gt;"","A","")</f>
        <v/>
      </c>
      <c r="I12" s="378" t="str">
        <f>Electives!E15</f>
        <v>(do two of 1 and two of 2)</v>
      </c>
      <c r="J12" s="178" t="str">
        <f>Electives!B16</f>
        <v>1a</v>
      </c>
      <c r="K12" s="178" t="str">
        <f>Electives!C16</f>
        <v>Fly and modify a paper airplane</v>
      </c>
      <c r="L12" s="31" t="str">
        <f>IF(Electives!V16&lt;&gt;"","E","")</f>
        <v/>
      </c>
      <c r="N12" s="378"/>
      <c r="O12" s="178" t="str">
        <f>Electives!B84</f>
        <v>2a</v>
      </c>
      <c r="P12" s="36" t="str">
        <f>Electives!C84</f>
        <v>Identify a compass rose</v>
      </c>
      <c r="Q12" s="31" t="str">
        <f>IF(Electives!V84&lt;&gt;"","E","")</f>
        <v/>
      </c>
      <c r="R12" s="221"/>
      <c r="S12" s="226">
        <f>'Cub Awards'!B15</f>
        <v>2</v>
      </c>
      <c r="T12" s="364" t="str">
        <f>'Cub Awards'!C15</f>
        <v>Complete Paws on the Path</v>
      </c>
      <c r="U12" s="364"/>
      <c r="V12" s="226" t="str">
        <f>IF('Cub Awards'!V15&lt;&gt;"", 'Cub Awards'!V15, "")</f>
        <v xml:space="preserve"> </v>
      </c>
      <c r="W12" s="221"/>
      <c r="X12" s="227" t="str">
        <f>NOVA!B182</f>
        <v>7a</v>
      </c>
      <c r="Y12" s="227" t="str">
        <f>NOVA!C182</f>
        <v>Visit with someone in a STEM career</v>
      </c>
      <c r="Z12" s="227"/>
      <c r="AA12" s="227" t="str">
        <f>IF(NOVA!V182&lt;&gt;"", NOVA!V182, "")</f>
        <v/>
      </c>
      <c r="AB12" s="221"/>
      <c r="AC12" s="227">
        <f>NOVA!B59</f>
        <v>4</v>
      </c>
      <c r="AD12" s="227" t="str">
        <f>NOVA!C59</f>
        <v>Do TWO from A-F</v>
      </c>
      <c r="AE12" s="227"/>
      <c r="AF12" s="227" t="str">
        <f>IF(NOVA!V59&lt;&gt;"", NOVA!V59, "")</f>
        <v/>
      </c>
      <c r="AG12" s="221"/>
      <c r="AH12" s="227" t="str">
        <f>NOVA!B123</f>
        <v>3b4</v>
      </c>
      <c r="AI12" s="227" t="str">
        <f>NOVA!C123</f>
        <v>How is tech used in sports</v>
      </c>
      <c r="AJ12" s="227"/>
      <c r="AK12" s="227" t="str">
        <f>IF(NOVA!V123&lt;&gt;"", NOVA!V123, "")</f>
        <v/>
      </c>
    </row>
    <row r="13" spans="1:37">
      <c r="A13" s="41" t="str">
        <f>Achievements!B25</f>
        <v>Duty to God Footsteps</v>
      </c>
      <c r="B13" s="49" t="str">
        <f>Achievements!V32</f>
        <v/>
      </c>
      <c r="D13" s="379" t="str">
        <f>Achievements!$B16</f>
        <v>Council Fire</v>
      </c>
      <c r="E13" s="379"/>
      <c r="F13" s="379"/>
      <c r="G13" s="379"/>
      <c r="I13" s="378"/>
      <c r="J13" s="178" t="str">
        <f>Electives!B17</f>
        <v>1b</v>
      </c>
      <c r="K13" s="178" t="str">
        <f>Electives!C17</f>
        <v>Make a balloon powered sled</v>
      </c>
      <c r="L13" s="31" t="str">
        <f>IF(Electives!V17&lt;&gt;"","E","")</f>
        <v/>
      </c>
      <c r="N13" s="378"/>
      <c r="O13" s="178" t="str">
        <f>Electives!B85</f>
        <v>2b</v>
      </c>
      <c r="P13" s="36" t="str">
        <f>Electives!C85</f>
        <v>Use a compass to find north</v>
      </c>
      <c r="Q13" s="31" t="str">
        <f>IF(Electives!V85&lt;&gt;"","E","")</f>
        <v/>
      </c>
      <c r="R13" s="221"/>
      <c r="S13" s="226">
        <f>'Cub Awards'!B16</f>
        <v>3</v>
      </c>
      <c r="T13" s="364" t="str">
        <f>'Cub Awards'!C16</f>
        <v>do five</v>
      </c>
      <c r="U13" s="364"/>
      <c r="V13" s="226" t="str">
        <f>IF('Cub Awards'!V16&lt;&gt;"", 'Cub Awards'!V16, "")</f>
        <v/>
      </c>
      <c r="W13" s="221"/>
      <c r="X13" s="227" t="str">
        <f>NOVA!B183</f>
        <v>7b</v>
      </c>
      <c r="Y13" s="227" t="str">
        <f>NOVA!C183</f>
        <v>Learn about a career dependent on STEM</v>
      </c>
      <c r="Z13" s="227"/>
      <c r="AA13" s="227" t="str">
        <f>IF(NOVA!V183&lt;&gt;"", NOVA!V183, "")</f>
        <v/>
      </c>
      <c r="AB13" s="221"/>
      <c r="AC13" s="227" t="str">
        <f>NOVA!B60</f>
        <v>4a1</v>
      </c>
      <c r="AD13" s="227" t="str">
        <f>NOVA!C60</f>
        <v xml:space="preserve">Catalog 3-5 endangered plants/animals </v>
      </c>
      <c r="AE13" s="227"/>
      <c r="AF13" s="227" t="str">
        <f>IF(NOVA!V60&lt;&gt;"", NOVA!V60, "")</f>
        <v/>
      </c>
      <c r="AG13" s="221"/>
      <c r="AH13" s="227" t="str">
        <f>NOVA!B124</f>
        <v>3b5</v>
      </c>
      <c r="AI13" s="227" t="str">
        <f>NOVA!C124</f>
        <v>How is tech used in entertainment</v>
      </c>
      <c r="AJ13" s="227"/>
      <c r="AK13" s="227" t="str">
        <f>IF(NOVA!V124&lt;&gt;"", NOVA!V124, "")</f>
        <v/>
      </c>
    </row>
    <row r="14" spans="1:37" ht="12.75" customHeight="1">
      <c r="A14" s="41" t="str">
        <f>Achievements!B33</f>
        <v>Howling at the Moon</v>
      </c>
      <c r="B14" s="49" t="str">
        <f>Achievements!V38</f>
        <v xml:space="preserve"> </v>
      </c>
      <c r="D14" s="373" t="str">
        <f>Achievements!E16</f>
        <v>(do 1-2 and one of 3-7)</v>
      </c>
      <c r="E14" s="31">
        <f>Achievements!$B17</f>
        <v>1</v>
      </c>
      <c r="F14" s="179" t="str">
        <f>Achievements!$C17</f>
        <v>Participate in a flag ceremony</v>
      </c>
      <c r="G14" s="32" t="str">
        <f>IF(Achievements!V17&lt;&gt;"","A","")</f>
        <v/>
      </c>
      <c r="I14" s="378"/>
      <c r="J14" s="178" t="str">
        <f>Electives!B18</f>
        <v>1c</v>
      </c>
      <c r="K14" s="178" t="str">
        <f>Electives!C18</f>
        <v>Bounce an underinflated ball</v>
      </c>
      <c r="L14" s="31" t="str">
        <f>IF(Electives!V18&lt;&gt;"","E","")</f>
        <v/>
      </c>
      <c r="N14" s="378"/>
      <c r="O14" s="178">
        <f>Electives!B86</f>
        <v>3</v>
      </c>
      <c r="P14" s="36" t="str">
        <f>Electives!C86</f>
        <v>Use a compass on a scavenger hunt</v>
      </c>
      <c r="Q14" s="31" t="str">
        <f>IF(Electives!V86&lt;&gt;"","E","")</f>
        <v/>
      </c>
      <c r="R14" s="228"/>
      <c r="S14" s="226" t="str">
        <f>'Cub Awards'!B17</f>
        <v>a</v>
      </c>
      <c r="T14" s="364" t="str">
        <f>'Cub Awards'!C17</f>
        <v>Participate in nature hike</v>
      </c>
      <c r="U14" s="364"/>
      <c r="V14" s="226" t="str">
        <f>IF('Cub Awards'!V17&lt;&gt;"", 'Cub Awards'!V17, "")</f>
        <v/>
      </c>
      <c r="W14" s="228"/>
      <c r="X14" s="227">
        <f>NOVA!B184</f>
        <v>8</v>
      </c>
      <c r="Y14" s="227" t="str">
        <f>NOVA!C184</f>
        <v>Discuss scientific method</v>
      </c>
      <c r="Z14" s="227"/>
      <c r="AA14" s="227" t="str">
        <f>IF(NOVA!V184&lt;&gt;"", NOVA!V184, "")</f>
        <v/>
      </c>
      <c r="AB14" s="228"/>
      <c r="AC14" s="227" t="str">
        <f>NOVA!B61</f>
        <v>4a2</v>
      </c>
      <c r="AD14" s="227" t="str">
        <f>NOVA!C61</f>
        <v>Display 10 locally threatened species</v>
      </c>
      <c r="AE14" s="227"/>
      <c r="AF14" s="227" t="str">
        <f>IF(NOVA!V61&lt;&gt;"", NOVA!V61, "")</f>
        <v/>
      </c>
      <c r="AG14" s="228"/>
      <c r="AH14" s="227" t="str">
        <f>NOVA!B125</f>
        <v>3c</v>
      </c>
      <c r="AI14" s="227" t="str">
        <f>NOVA!C125</f>
        <v>Discuss your findings with counselor</v>
      </c>
      <c r="AJ14" s="227"/>
      <c r="AK14" s="227" t="str">
        <f>IF(NOVA!V125&lt;&gt;"", NOVA!V125, "")</f>
        <v/>
      </c>
    </row>
    <row r="15" spans="1:37">
      <c r="A15" s="41" t="str">
        <f>Achievements!B39</f>
        <v>Paws on the Path</v>
      </c>
      <c r="B15" s="49" t="str">
        <f>Achievements!V47</f>
        <v xml:space="preserve"> </v>
      </c>
      <c r="D15" s="374"/>
      <c r="E15" s="31">
        <f>Achievements!$B18</f>
        <v>2</v>
      </c>
      <c r="F15" s="179" t="str">
        <f>Achievements!$C18</f>
        <v>Work on a service project</v>
      </c>
      <c r="G15" s="32" t="str">
        <f>IF(Achievements!V18&lt;&gt;"","A","")</f>
        <v/>
      </c>
      <c r="I15" s="378"/>
      <c r="J15" s="178" t="str">
        <f>Electives!B19</f>
        <v>1d</v>
      </c>
      <c r="K15" s="178" t="str">
        <f>Electives!C19</f>
        <v>Roll an underinflated ball or tire</v>
      </c>
      <c r="L15" s="31" t="str">
        <f>IF(Electives!V19&lt;&gt;"","E","")</f>
        <v/>
      </c>
      <c r="N15" s="378"/>
      <c r="O15" s="178">
        <f>Electives!B87</f>
        <v>4</v>
      </c>
      <c r="P15" s="36" t="str">
        <f>Electives!C87</f>
        <v>Go on a hike with a map and compass</v>
      </c>
      <c r="Q15" s="31" t="str">
        <f>IF(Electives!V87&lt;&gt;"","E","")</f>
        <v/>
      </c>
      <c r="R15" s="224"/>
      <c r="S15" s="226" t="str">
        <f>'Cub Awards'!B18</f>
        <v>b</v>
      </c>
      <c r="T15" s="364" t="str">
        <f>'Cub Awards'!C18</f>
        <v>Participate in outdoor activity</v>
      </c>
      <c r="U15" s="364"/>
      <c r="V15" s="226" t="str">
        <f>IF('Cub Awards'!V18&lt;&gt;"", 'Cub Awards'!V18, "")</f>
        <v/>
      </c>
      <c r="W15" s="224"/>
      <c r="X15" s="227">
        <f>NOVA!B185</f>
        <v>9</v>
      </c>
      <c r="Y15" s="227" t="str">
        <f>NOVA!C185</f>
        <v>Participate in a STEM activity with den</v>
      </c>
      <c r="Z15" s="227"/>
      <c r="AA15" s="227" t="str">
        <f>IF(NOVA!V185&lt;&gt;"", NOVA!V185, "")</f>
        <v/>
      </c>
      <c r="AB15" s="224"/>
      <c r="AC15" s="227" t="str">
        <f>NOVA!B62</f>
        <v>4a3</v>
      </c>
      <c r="AD15" s="227" t="str">
        <f>NOVA!C62</f>
        <v>Discuss threatened v. endangered v. extinct</v>
      </c>
      <c r="AE15" s="227"/>
      <c r="AF15" s="227" t="str">
        <f>IF(NOVA!V62&lt;&gt;"", NOVA!V62, "")</f>
        <v/>
      </c>
      <c r="AG15" s="224"/>
      <c r="AH15" s="227">
        <f>NOVA!B126</f>
        <v>4</v>
      </c>
      <c r="AI15" s="227" t="str">
        <f>NOVA!C126</f>
        <v>Visit a place where tech is used</v>
      </c>
      <c r="AJ15" s="227"/>
      <c r="AK15" s="227" t="str">
        <f>IF(NOVA!V126&lt;&gt;"", NOVA!V126, "")</f>
        <v/>
      </c>
    </row>
    <row r="16" spans="1:37" ht="13.2" customHeight="1">
      <c r="A16" s="42" t="str">
        <f>Achievements!B48</f>
        <v>Running with the Pack</v>
      </c>
      <c r="B16" s="49" t="str">
        <f>Achievements!V55</f>
        <v xml:space="preserve"> </v>
      </c>
      <c r="D16" s="374"/>
      <c r="E16" s="31">
        <f>Achievements!$B19</f>
        <v>3</v>
      </c>
      <c r="F16" s="179" t="str">
        <f>Achievements!$C19</f>
        <v>Talk to a PD officer / FD member, etc</v>
      </c>
      <c r="G16" s="32" t="str">
        <f>IF(Achievements!V19&lt;&gt;"","A","")</f>
        <v/>
      </c>
      <c r="I16" s="378"/>
      <c r="J16" s="178" t="str">
        <f>Electives!B20</f>
        <v>2a</v>
      </c>
      <c r="K16" s="178" t="str">
        <f>Electives!C20</f>
        <v>Record the sounds you hear outside</v>
      </c>
      <c r="L16" s="31" t="str">
        <f>IF(Electives!V20&lt;&gt;"","E","")</f>
        <v/>
      </c>
      <c r="O16" s="174" t="str">
        <f>Electives!B89</f>
        <v>Germs Alive!</v>
      </c>
      <c r="P16" s="29"/>
      <c r="R16" s="224"/>
      <c r="S16" s="226" t="str">
        <f>'Cub Awards'!B19</f>
        <v>c</v>
      </c>
      <c r="T16" s="364" t="str">
        <f>'Cub Awards'!C19</f>
        <v>Explain the buddy system</v>
      </c>
      <c r="U16" s="364"/>
      <c r="V16" s="226" t="str">
        <f>IF('Cub Awards'!V19&lt;&gt;"", 'Cub Awards'!V19, "")</f>
        <v/>
      </c>
      <c r="W16" s="224"/>
      <c r="X16" s="227">
        <f>NOVA!B186</f>
        <v>10</v>
      </c>
      <c r="Y16" s="227" t="str">
        <f>NOVA!C186</f>
        <v>Submit Supernova application</v>
      </c>
      <c r="Z16" s="227"/>
      <c r="AA16" s="227" t="str">
        <f>IF(NOVA!V186&lt;&gt;"", NOVA!V186, "")</f>
        <v/>
      </c>
      <c r="AB16" s="224"/>
      <c r="AC16" s="227" t="str">
        <f>NOVA!B63</f>
        <v>4b1</v>
      </c>
      <c r="AD16" s="227" t="str">
        <f>NOVA!C63</f>
        <v>Catalog 5 locally invasive animals</v>
      </c>
      <c r="AE16" s="227"/>
      <c r="AF16" s="227" t="str">
        <f>IF(NOVA!V63&lt;&gt;"", NOVA!V63, "")</f>
        <v/>
      </c>
      <c r="AG16" s="224"/>
      <c r="AH16" s="227" t="str">
        <f>NOVA!B127</f>
        <v>4a1</v>
      </c>
      <c r="AI16" s="227" t="str">
        <f>NOVA!C127</f>
        <v>Talk with someone about tech used</v>
      </c>
      <c r="AJ16" s="227"/>
      <c r="AK16" s="227" t="str">
        <f>IF(NOVA!V127&lt;&gt;"", NOVA!V127, "")</f>
        <v/>
      </c>
    </row>
    <row r="17" spans="1:37">
      <c r="D17" s="374"/>
      <c r="E17" s="31">
        <f>Achievements!$B20</f>
        <v>4</v>
      </c>
      <c r="F17" s="179" t="str">
        <f>Achievements!$C20</f>
        <v>Show how your community has changed</v>
      </c>
      <c r="G17" s="32" t="str">
        <f>IF(Achievements!V20&lt;&gt;"","A","")</f>
        <v/>
      </c>
      <c r="I17" s="378"/>
      <c r="J17" s="178" t="str">
        <f>Electives!B21</f>
        <v>2b</v>
      </c>
      <c r="K17" s="178" t="str">
        <f>Electives!C21</f>
        <v>Create a wind instrument and play it</v>
      </c>
      <c r="L17" s="31" t="str">
        <f>IF(Electives!V21&lt;&gt;"","E","")</f>
        <v/>
      </c>
      <c r="N17" s="366" t="str">
        <f>Electives!E89</f>
        <v>(do five)</v>
      </c>
      <c r="O17" s="178">
        <f>Electives!B90</f>
        <v>1</v>
      </c>
      <c r="P17" s="36" t="str">
        <f>Electives!C90</f>
        <v>Wash your hands and sing the "Germ Song"</v>
      </c>
      <c r="Q17" s="31" t="str">
        <f>IF(Electives!V90&lt;&gt;"","E","")</f>
        <v/>
      </c>
      <c r="R17" s="230"/>
      <c r="S17" s="226" t="str">
        <f>'Cub Awards'!B20</f>
        <v>d</v>
      </c>
      <c r="T17" s="364" t="str">
        <f>'Cub Awards'!C20</f>
        <v>Attend a pack overnighter</v>
      </c>
      <c r="U17" s="364"/>
      <c r="V17" s="226" t="str">
        <f>IF('Cub Awards'!V20&lt;&gt;"", 'Cub Awards'!V20, "")</f>
        <v/>
      </c>
      <c r="W17" s="230"/>
      <c r="X17" s="222"/>
      <c r="Y17" s="104" t="str">
        <f>NOVA!C5</f>
        <v>NOVA Science: Science Everywhere</v>
      </c>
      <c r="Z17" s="104"/>
      <c r="AA17" s="81"/>
      <c r="AB17" s="230"/>
      <c r="AC17" s="227" t="str">
        <f>NOVA!B64</f>
        <v>4b2</v>
      </c>
      <c r="AD17" s="227" t="str">
        <f>NOVA!C64</f>
        <v>Design display about invasive species</v>
      </c>
      <c r="AE17" s="227"/>
      <c r="AF17" s="227" t="str">
        <f>IF(NOVA!V64&lt;&gt;"", NOVA!V64, "")</f>
        <v/>
      </c>
      <c r="AG17" s="230"/>
      <c r="AH17" s="227" t="str">
        <f>NOVA!B128</f>
        <v>4a2</v>
      </c>
      <c r="AI17" s="227" t="str">
        <f>NOVA!C128</f>
        <v>Ask expert why the tech is used</v>
      </c>
      <c r="AJ17" s="227"/>
      <c r="AK17" s="227" t="str">
        <f>IF(NOVA!V128&lt;&gt;"", NOVA!V128, "")</f>
        <v/>
      </c>
    </row>
    <row r="18" spans="1:37">
      <c r="D18" s="374"/>
      <c r="E18" s="31">
        <f>Achievements!$B21</f>
        <v>5</v>
      </c>
      <c r="F18" s="179" t="str">
        <f>Achievements!$C21</f>
        <v>Present a solution to a community issue</v>
      </c>
      <c r="G18" s="32" t="str">
        <f>IF(Achievements!V21&lt;&gt;"","A","")</f>
        <v/>
      </c>
      <c r="I18" s="378"/>
      <c r="J18" s="178" t="str">
        <f>Electives!B22</f>
        <v>2c</v>
      </c>
      <c r="K18" s="178" t="str">
        <f>Electives!C22</f>
        <v>Investigate how speed affects sound</v>
      </c>
      <c r="L18" s="31" t="str">
        <f>IF(Electives!V22&lt;&gt;"","E","")</f>
        <v/>
      </c>
      <c r="N18" s="371"/>
      <c r="O18" s="178">
        <f>Electives!B91</f>
        <v>2</v>
      </c>
      <c r="P18" s="36" t="str">
        <f>Electives!C91</f>
        <v>Play germ Magnet</v>
      </c>
      <c r="Q18" s="31" t="str">
        <f>IF(Electives!V91&lt;&gt;"","E","")</f>
        <v/>
      </c>
      <c r="R18" s="230"/>
      <c r="S18" s="226" t="str">
        <f>'Cub Awards'!B21</f>
        <v>e</v>
      </c>
      <c r="T18" s="364" t="str">
        <f>'Cub Awards'!C21</f>
        <v>Complete an oudoor service project</v>
      </c>
      <c r="U18" s="364"/>
      <c r="V18" s="226" t="str">
        <f>IF('Cub Awards'!V21&lt;&gt;"", 'Cub Awards'!V21, "")</f>
        <v/>
      </c>
      <c r="W18" s="230"/>
      <c r="X18" s="227" t="str">
        <f>NOVA!B6</f>
        <v>1a</v>
      </c>
      <c r="Y18" s="227" t="str">
        <f>NOVA!C6</f>
        <v>Read or watch 1 hour of science content</v>
      </c>
      <c r="Z18" s="227"/>
      <c r="AA18" s="227" t="str">
        <f>IF(NOVA!V6&lt;&gt;"", NOVA!V6, "")</f>
        <v/>
      </c>
      <c r="AB18" s="230"/>
      <c r="AC18" s="227" t="str">
        <f>NOVA!B65</f>
        <v>4b3</v>
      </c>
      <c r="AD18" s="227" t="str">
        <f>NOVA!C65</f>
        <v>Discuss invasive species</v>
      </c>
      <c r="AE18" s="227"/>
      <c r="AF18" s="227" t="str">
        <f>IF(NOVA!V65&lt;&gt;"", NOVA!V65, "")</f>
        <v/>
      </c>
      <c r="AG18" s="230"/>
      <c r="AH18" s="227" t="str">
        <f>NOVA!B129</f>
        <v>4b</v>
      </c>
      <c r="AI18" s="227" t="str">
        <f>NOVA!C129</f>
        <v>Discuss with counselor your visit</v>
      </c>
      <c r="AJ18" s="227"/>
      <c r="AK18" s="227" t="str">
        <f>IF(NOVA!V129&lt;&gt;"", NOVA!V129, "")</f>
        <v/>
      </c>
    </row>
    <row r="19" spans="1:37">
      <c r="A19" s="44" t="s">
        <v>23</v>
      </c>
      <c r="B19" s="3"/>
      <c r="D19" s="374"/>
      <c r="E19" s="31">
        <f>Achievements!$B22</f>
        <v>6</v>
      </c>
      <c r="F19" s="179" t="str">
        <f>Achievements!$C22</f>
        <v>Make and follow a den duty chart</v>
      </c>
      <c r="G19" s="32" t="str">
        <f>IF(Achievements!V22&lt;&gt;"","A","")</f>
        <v/>
      </c>
      <c r="I19" s="378"/>
      <c r="J19" s="178" t="str">
        <f>Electives!B23</f>
        <v>2d</v>
      </c>
      <c r="K19" s="178" t="str">
        <f>Electives!C23</f>
        <v>Make and fly a kite</v>
      </c>
      <c r="L19" s="31" t="str">
        <f>IF(Electives!V23&lt;&gt;"","E","")</f>
        <v/>
      </c>
      <c r="N19" s="371"/>
      <c r="O19" s="178">
        <f>Electives!B92</f>
        <v>3</v>
      </c>
      <c r="P19" s="36" t="str">
        <f>Electives!C92</f>
        <v>Conduct a sneeze demonstration</v>
      </c>
      <c r="Q19" s="31" t="str">
        <f>IF(Electives!V92&lt;&gt;"","E","")</f>
        <v/>
      </c>
      <c r="R19" s="230"/>
      <c r="S19" s="226" t="str">
        <f>'Cub Awards'!B22</f>
        <v>f</v>
      </c>
      <c r="T19" s="364" t="str">
        <f>'Cub Awards'!C22</f>
        <v>Complete conservation project</v>
      </c>
      <c r="U19" s="364"/>
      <c r="V19" s="226" t="str">
        <f>IF('Cub Awards'!V22&lt;&gt;"", 'Cub Awards'!V22, "")</f>
        <v/>
      </c>
      <c r="W19" s="230"/>
      <c r="X19" s="227" t="str">
        <f>NOVA!B7</f>
        <v>1b</v>
      </c>
      <c r="Y19" s="227" t="str">
        <f>NOVA!C7</f>
        <v>List at least two questions or ideas</v>
      </c>
      <c r="Z19" s="227"/>
      <c r="AA19" s="227" t="str">
        <f>IF(NOVA!V7&lt;&gt;"", NOVA!V7, "")</f>
        <v/>
      </c>
      <c r="AB19" s="230"/>
      <c r="AC19" s="227" t="str">
        <f>NOVA!B66</f>
        <v>4c1</v>
      </c>
      <c r="AD19" s="227" t="str">
        <f>NOVA!C66</f>
        <v>Visit a local ecosystem and investigate</v>
      </c>
      <c r="AE19" s="227"/>
      <c r="AF19" s="227" t="str">
        <f>IF(NOVA!V66&lt;&gt;"", NOVA!V66, "")</f>
        <v/>
      </c>
      <c r="AG19" s="230"/>
      <c r="AH19" s="227">
        <f>NOVA!B130</f>
        <v>5</v>
      </c>
      <c r="AI19" s="227" t="str">
        <f>NOVA!C130</f>
        <v>Discuss how tech affects your life</v>
      </c>
      <c r="AJ19" s="227"/>
      <c r="AK19" s="227" t="str">
        <f>IF(NOVA!V130&lt;&gt;"", NOVA!V130, "")</f>
        <v/>
      </c>
    </row>
    <row r="20" spans="1:37">
      <c r="A20" s="132" t="str">
        <f>Electives!B6</f>
        <v>Adventures in Coins</v>
      </c>
      <c r="B20" s="31" t="str">
        <f>IF(Electives!V14&gt;0,Electives!V14," ")</f>
        <v/>
      </c>
      <c r="D20" s="375"/>
      <c r="E20" s="31">
        <f>Achievements!$B23</f>
        <v>7</v>
      </c>
      <c r="F20" s="179" t="str">
        <f>Achievements!$C23</f>
        <v>Participate in assembly for military vets</v>
      </c>
      <c r="G20" s="32" t="str">
        <f>IF(Achievements!V23&lt;&gt;"","A","")</f>
        <v/>
      </c>
      <c r="I20" s="378"/>
      <c r="J20" s="178" t="str">
        <f>Electives!B24</f>
        <v>2e</v>
      </c>
      <c r="K20" s="178" t="str">
        <f>Electives!C24</f>
        <v>Participate in a wind powered race</v>
      </c>
      <c r="L20" s="31" t="str">
        <f>IF(Electives!V24&lt;&gt;"","E","")</f>
        <v/>
      </c>
      <c r="N20" s="371"/>
      <c r="O20" s="178">
        <f>Electives!B93</f>
        <v>4</v>
      </c>
      <c r="P20" s="36" t="str">
        <f>Electives!C93</f>
        <v>Conduct a mucus demonstration</v>
      </c>
      <c r="Q20" s="31" t="str">
        <f>IF(Electives!V93&lt;&gt;"","E","")</f>
        <v/>
      </c>
      <c r="R20" s="230"/>
      <c r="S20" s="226" t="str">
        <f>'Cub Awards'!B23</f>
        <v>g</v>
      </c>
      <c r="T20" s="364" t="str">
        <f>'Cub Awards'!C23</f>
        <v>Earn the Summertime Pack Award</v>
      </c>
      <c r="U20" s="364"/>
      <c r="V20" s="226" t="str">
        <f>IF('Cub Awards'!V23&lt;&gt;"", 'Cub Awards'!V23, "")</f>
        <v/>
      </c>
      <c r="W20" s="230"/>
      <c r="X20" s="227" t="str">
        <f>NOVA!B8</f>
        <v>1c</v>
      </c>
      <c r="Y20" s="227" t="str">
        <f>NOVA!C8</f>
        <v>Discuss two with your counselor</v>
      </c>
      <c r="Z20" s="227"/>
      <c r="AA20" s="227" t="str">
        <f>IF(NOVA!V8&lt;&gt;"", NOVA!V8, "")</f>
        <v/>
      </c>
      <c r="AB20" s="230"/>
      <c r="AC20" s="227" t="str">
        <f>NOVA!B67</f>
        <v>4c2</v>
      </c>
      <c r="AD20" s="227" t="str">
        <f>NOVA!C67</f>
        <v>Draw food web of plants / animals</v>
      </c>
      <c r="AE20" s="227"/>
      <c r="AF20" s="227" t="str">
        <f>IF(NOVA!V67&lt;&gt;"", NOVA!V67, "")</f>
        <v/>
      </c>
      <c r="AG20" s="230"/>
      <c r="AH20" s="223"/>
      <c r="AI20" s="224" t="str">
        <f>NOVA!C132</f>
        <v>NOVA Engineering: Swing!</v>
      </c>
      <c r="AJ20" s="225"/>
      <c r="AK20" s="223"/>
    </row>
    <row r="21" spans="1:37">
      <c r="A21" s="133" t="str">
        <f>Electives!B15</f>
        <v>Air of the Wolf</v>
      </c>
      <c r="B21" s="31" t="str">
        <f>IF(Electives!V25&gt;0,Electives!V25,"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IF(Electives!V94&lt;&gt;"","E","")</f>
        <v/>
      </c>
      <c r="R21" s="230"/>
      <c r="S21" s="226" t="str">
        <f>'Cub Awards'!B24</f>
        <v>h</v>
      </c>
      <c r="T21" s="364" t="str">
        <f>'Cub Awards'!C24</f>
        <v>Participate in nature observation</v>
      </c>
      <c r="U21" s="364"/>
      <c r="V21" s="226" t="str">
        <f>IF('Cub Awards'!V24&lt;&gt;"", 'Cub Awards'!V24, "")</f>
        <v/>
      </c>
      <c r="W21" s="230"/>
      <c r="X21" s="227">
        <f>NOVA!B9</f>
        <v>2</v>
      </c>
      <c r="Y21" s="227" t="str">
        <f>NOVA!C9</f>
        <v>Complete an elective listed in comment</v>
      </c>
      <c r="Z21" s="227"/>
      <c r="AA21" s="227" t="str">
        <f>IF(NOVA!V9&lt;&gt;"", NOVA!V9, "")</f>
        <v/>
      </c>
      <c r="AB21" s="230"/>
      <c r="AC21" s="227" t="str">
        <f>NOVA!B68</f>
        <v>4c3</v>
      </c>
      <c r="AD21" s="227" t="str">
        <f>NOVA!C68</f>
        <v>Discuss food web with counselor</v>
      </c>
      <c r="AE21" s="227"/>
      <c r="AF21" s="227" t="str">
        <f>IF(NOVA!V68&lt;&gt;"", NOVA!V68, "")</f>
        <v/>
      </c>
      <c r="AG21" s="230"/>
      <c r="AH21" s="227" t="str">
        <f>NOVA!B133</f>
        <v>1a</v>
      </c>
      <c r="AI21" s="227" t="str">
        <f>NOVA!C133</f>
        <v>Read or watch 1 hour of mechanical content</v>
      </c>
      <c r="AJ21" s="227"/>
      <c r="AK21" s="227" t="str">
        <f>IF(NOVA!V133&lt;&gt;"", NOVA!V133, "")</f>
        <v/>
      </c>
    </row>
    <row r="22" spans="1:37" ht="12.75" customHeight="1">
      <c r="A22" s="133" t="str">
        <f>Electives!B26</f>
        <v>Code of the Wolf</v>
      </c>
      <c r="B22" s="50" t="str">
        <f>IF(Electives!V49&gt;0,Electives!V49," ")</f>
        <v xml:space="preserve"> </v>
      </c>
      <c r="D22" s="376" t="str">
        <f>Achievements!E25</f>
        <v>(do 1 or 2 and two of 4-6)</v>
      </c>
      <c r="E22" s="31">
        <f>Achievements!$B26</f>
        <v>1</v>
      </c>
      <c r="F22" s="179" t="str">
        <f>Achievements!$C26</f>
        <v>Discuss your duty to God</v>
      </c>
      <c r="G22" s="32" t="str">
        <f>IF(Achievements!V26&lt;&gt;"","A","")</f>
        <v/>
      </c>
      <c r="I22" s="378" t="str">
        <f>Electives!E26</f>
        <v>(do two of 1, one of 2, one of 3 and one of 4)</v>
      </c>
      <c r="J22" s="178" t="str">
        <f>Electives!B27</f>
        <v>1a</v>
      </c>
      <c r="K22" s="36" t="str">
        <f>Electives!C27</f>
        <v>Make a game requiring math to keep score</v>
      </c>
      <c r="L22" s="31" t="str">
        <f>IF(Electives!V27&lt;&gt;"","E","")</f>
        <v/>
      </c>
      <c r="N22" s="372"/>
      <c r="O22" s="178">
        <f>Electives!B95</f>
        <v>6</v>
      </c>
      <c r="P22" s="36" t="str">
        <f>Electives!C95</f>
        <v>Make a clean room chart</v>
      </c>
      <c r="Q22" s="31" t="str">
        <f>IF(Electives!V95&lt;&gt;"","E","")</f>
        <v/>
      </c>
      <c r="R22" s="230"/>
      <c r="S22" s="226" t="str">
        <f>'Cub Awards'!B25</f>
        <v>i</v>
      </c>
      <c r="T22" s="364" t="str">
        <f>'Cub Awards'!C25</f>
        <v>Participate in outdoor aquatics</v>
      </c>
      <c r="U22" s="364"/>
      <c r="V22" s="226" t="str">
        <f>IF('Cub Awards'!V25&lt;&gt;"", 'Cub Awards'!V25, "")</f>
        <v/>
      </c>
      <c r="W22" s="230"/>
      <c r="X22" s="227" t="str">
        <f>NOVA!B10</f>
        <v>3a</v>
      </c>
      <c r="Y22" s="227" t="str">
        <f>NOVA!C10</f>
        <v>Choose a question to investigate</v>
      </c>
      <c r="Z22" s="227"/>
      <c r="AA22" s="227" t="str">
        <f>IF(NOVA!V10&lt;&gt;"", NOVA!V10, "")</f>
        <v/>
      </c>
      <c r="AB22" s="230"/>
      <c r="AC22" s="227" t="str">
        <f>NOVA!B69</f>
        <v>4d1</v>
      </c>
      <c r="AD22" s="227" t="str">
        <f>NOVA!C69</f>
        <v>Crate diorama of local animal's habitat</v>
      </c>
      <c r="AE22" s="227"/>
      <c r="AF22" s="227" t="str">
        <f>IF(NOVA!V69&lt;&gt;"", NOVA!V69, "")</f>
        <v/>
      </c>
      <c r="AG22" s="230"/>
      <c r="AH22" s="227" t="str">
        <f>NOVA!B134</f>
        <v>1b</v>
      </c>
      <c r="AI22" s="227" t="str">
        <f>NOVA!C134</f>
        <v>List at least two questions or ideas</v>
      </c>
      <c r="AJ22" s="227"/>
      <c r="AK22" s="227" t="str">
        <f>IF(NOVA!V134&lt;&gt;"", NOVA!V134, "")</f>
        <v/>
      </c>
    </row>
    <row r="23" spans="1:37">
      <c r="A23" s="133" t="str">
        <f>Electives!B50</f>
        <v>Collections and Hobbies</v>
      </c>
      <c r="B23" s="31" t="str">
        <f>IF(Electives!V57&gt;0,Electives!V57," ")</f>
        <v/>
      </c>
      <c r="D23" s="377"/>
      <c r="E23" s="31">
        <f>Achievements!$B27</f>
        <v>2</v>
      </c>
      <c r="F23" s="179" t="str">
        <f>Achievements!$C27</f>
        <v>Earn the religious emblem of your faith</v>
      </c>
      <c r="G23" s="32" t="str">
        <f>IF(Achievements!V27&lt;&gt;"","A","")</f>
        <v/>
      </c>
      <c r="I23" s="378"/>
      <c r="J23" s="178" t="str">
        <f>Electives!B28</f>
        <v>1b</v>
      </c>
      <c r="K23" s="36" t="str">
        <f>Electives!C28</f>
        <v>Play of "Go Fish for 10's"</v>
      </c>
      <c r="L23" s="31" t="str">
        <f>IF(Electives!V28&lt;&gt;"","E","")</f>
        <v/>
      </c>
      <c r="O23" s="174" t="str">
        <f>Electives!B97</f>
        <v>Grow Something</v>
      </c>
      <c r="P23" s="29"/>
      <c r="R23" s="230"/>
      <c r="S23" s="226" t="str">
        <f>'Cub Awards'!B26</f>
        <v>j</v>
      </c>
      <c r="T23" s="364" t="str">
        <f>'Cub Awards'!C26</f>
        <v>Participate in outdoor campfire pgm</v>
      </c>
      <c r="U23" s="364"/>
      <c r="V23" s="226" t="str">
        <f>IF('Cub Awards'!V26&lt;&gt;"", 'Cub Awards'!V26, "")</f>
        <v/>
      </c>
      <c r="W23" s="230"/>
      <c r="X23" s="227" t="str">
        <f>NOVA!B11</f>
        <v>3b</v>
      </c>
      <c r="Y23" s="227" t="str">
        <f>NOVA!C11</f>
        <v>Use scientific method to investigate</v>
      </c>
      <c r="Z23" s="227"/>
      <c r="AA23" s="227" t="str">
        <f>IF(NOVA!V11&lt;&gt;"", NOVA!V11, "")</f>
        <v/>
      </c>
      <c r="AB23" s="230"/>
      <c r="AC23" s="227" t="str">
        <f>NOVA!B70</f>
        <v>4d2</v>
      </c>
      <c r="AD23" s="227" t="str">
        <f>NOVA!C70</f>
        <v>Explain what animal must have</v>
      </c>
      <c r="AE23" s="227"/>
      <c r="AF23" s="227" t="str">
        <f>IF(NOVA!V70&lt;&gt;"", NOVA!V70, "")</f>
        <v/>
      </c>
      <c r="AG23" s="230"/>
      <c r="AH23" s="227" t="str">
        <f>NOVA!B135</f>
        <v>1c</v>
      </c>
      <c r="AI23" s="227" t="str">
        <f>NOVA!C135</f>
        <v>Discuss two with your counselor</v>
      </c>
      <c r="AJ23" s="227"/>
      <c r="AK23" s="227" t="str">
        <f>IF(NOVA!V135&lt;&gt;"", NOVA!V135, "")</f>
        <v/>
      </c>
    </row>
    <row r="24" spans="1:37">
      <c r="A24" s="133" t="str">
        <f>Electives!B58</f>
        <v>Cubs Who Care</v>
      </c>
      <c r="B24" s="31" t="str">
        <f>IF(Electives!V73&gt;0,Electives!V73," ")</f>
        <v/>
      </c>
      <c r="D24" s="377"/>
      <c r="E24" s="31">
        <f>Achievements!$B28</f>
        <v>3</v>
      </c>
      <c r="F24" s="179" t="str">
        <f>Achievements!$C28</f>
        <v>Offer a prayer, etc with family/den/pack</v>
      </c>
      <c r="G24" s="32" t="str">
        <f>IF(Achievements!V28&lt;&gt;"","A","")</f>
        <v/>
      </c>
      <c r="I24" s="378"/>
      <c r="J24" s="178" t="str">
        <f>Electives!B29</f>
        <v>1c</v>
      </c>
      <c r="K24" s="36" t="str">
        <f>Electives!C29</f>
        <v>Do 5 activities that use math</v>
      </c>
      <c r="L24" s="31" t="str">
        <f>IF(Electives!V29&lt;&gt;"","E","")</f>
        <v/>
      </c>
      <c r="N24" s="366" t="str">
        <f>Electives!E97</f>
        <v>(do 1-3 and one of 4)</v>
      </c>
      <c r="O24" s="178">
        <f>Electives!B98</f>
        <v>1</v>
      </c>
      <c r="P24" s="36" t="str">
        <f>Electives!C98</f>
        <v>Plant a seed</v>
      </c>
      <c r="Q24" s="31" t="str">
        <f>IF(Electives!V98&lt;&gt;"","E","")</f>
        <v/>
      </c>
      <c r="R24" s="230"/>
      <c r="S24" s="226" t="str">
        <f>'Cub Awards'!B27</f>
        <v>k</v>
      </c>
      <c r="T24" s="364" t="str">
        <f>'Cub Awards'!C27</f>
        <v>Participate in outdoor sporting event</v>
      </c>
      <c r="U24" s="364"/>
      <c r="V24" s="226" t="str">
        <f>IF('Cub Awards'!V27&lt;&gt;"", 'Cub Awards'!V27, "")</f>
        <v/>
      </c>
      <c r="W24" s="230"/>
      <c r="X24" s="227" t="str">
        <f>NOVA!B12</f>
        <v>3c</v>
      </c>
      <c r="Y24" s="227" t="str">
        <f>NOVA!C12</f>
        <v>Discuss findings with counselor</v>
      </c>
      <c r="Z24" s="227"/>
      <c r="AA24" s="227" t="str">
        <f>IF(NOVA!V12&lt;&gt;"", NOVA!V12, "")</f>
        <v/>
      </c>
      <c r="AB24" s="230"/>
      <c r="AC24" s="238" t="str">
        <f>NOVA!B71</f>
        <v>4e1</v>
      </c>
      <c r="AD24" s="227" t="str">
        <f>NOVA!C71</f>
        <v>Make and place a bird feeder</v>
      </c>
      <c r="AE24" s="227"/>
      <c r="AF24" s="227" t="str">
        <f>IF(NOVA!V71&lt;&gt;"", NOVA!V71, "")</f>
        <v/>
      </c>
      <c r="AG24" s="230"/>
      <c r="AH24" s="227">
        <f>NOVA!B136</f>
        <v>2</v>
      </c>
      <c r="AI24" s="227" t="str">
        <f>NOVA!C136</f>
        <v>Complete an elective listed in comment</v>
      </c>
      <c r="AJ24" s="227"/>
      <c r="AK24" s="227" t="str">
        <f>IF(NOVA!V136&lt;&gt;"", NOVA!V136, "")</f>
        <v/>
      </c>
    </row>
    <row r="25" spans="1:37" ht="12.75" customHeight="1">
      <c r="A25" s="133" t="str">
        <f>Electives!B74</f>
        <v>Digging in the Past</v>
      </c>
      <c r="B25" s="31" t="str">
        <f>IF(Electives!V80&gt;0,Electives!V80," ")</f>
        <v/>
      </c>
      <c r="D25" s="377"/>
      <c r="E25" s="31">
        <f>Achievements!$B29</f>
        <v>4</v>
      </c>
      <c r="F25" s="179" t="str">
        <f>Achievements!$C29</f>
        <v>Read a story about religious freedom</v>
      </c>
      <c r="G25" s="32" t="str">
        <f>IF(Achievements!V29&lt;&gt;"","A","")</f>
        <v/>
      </c>
      <c r="I25" s="378"/>
      <c r="J25" s="178" t="str">
        <f>Electives!B30</f>
        <v>1d</v>
      </c>
      <c r="K25" s="36" t="str">
        <f>Electives!C30</f>
        <v>Make a rekenrek with two rows</v>
      </c>
      <c r="L25" s="31" t="str">
        <f>IF(Electives!V30&lt;&gt;"","E","")</f>
        <v/>
      </c>
      <c r="N25" s="371"/>
      <c r="O25" s="178">
        <f>Electives!B99</f>
        <v>2</v>
      </c>
      <c r="P25" s="36" t="str">
        <f>Electives!C99</f>
        <v>Learn about what grows in your area</v>
      </c>
      <c r="Q25" s="31" t="str">
        <f>IF(Electives!V99&lt;&gt;"","E","")</f>
        <v/>
      </c>
      <c r="R25" s="230"/>
      <c r="S25" s="226" t="str">
        <f>'Cub Awards'!B28</f>
        <v>l</v>
      </c>
      <c r="T25" s="364" t="str">
        <f>'Cub Awards'!C28</f>
        <v>Participate in outdoor worship service</v>
      </c>
      <c r="U25" s="364"/>
      <c r="V25" s="226" t="str">
        <f>IF('Cub Awards'!V28&lt;&gt;"", 'Cub Awards'!V28, "")</f>
        <v/>
      </c>
      <c r="W25" s="230"/>
      <c r="X25" s="227">
        <f>NOVA!B13</f>
        <v>4</v>
      </c>
      <c r="Y25" s="227" t="str">
        <f>NOVA!C13</f>
        <v>Visit a place where science is done</v>
      </c>
      <c r="Z25" s="227"/>
      <c r="AA25" s="227" t="str">
        <f>IF(NOVA!V13&lt;&gt;"", NOVA!V13, "")</f>
        <v/>
      </c>
      <c r="AB25" s="230"/>
      <c r="AC25" s="227" t="str">
        <f>NOVA!B72</f>
        <v>4e2</v>
      </c>
      <c r="AD25" s="227" t="str">
        <f>NOVA!C72</f>
        <v>Fill feeder with birdseed</v>
      </c>
      <c r="AE25" s="227"/>
      <c r="AF25" s="227" t="str">
        <f>IF(NOVA!V72&lt;&gt;"", NOVA!V72, "")</f>
        <v/>
      </c>
      <c r="AG25" s="230"/>
      <c r="AH25" s="227" t="str">
        <f>NOVA!B137</f>
        <v>3a1</v>
      </c>
      <c r="AI25" s="227" t="str">
        <f>NOVA!C137</f>
        <v>Make a list of the three kinds of levers</v>
      </c>
      <c r="AJ25" s="227"/>
      <c r="AK25" s="227" t="str">
        <f>IF(NOVA!V137&lt;&gt;"", NOVA!V137, "")</f>
        <v/>
      </c>
    </row>
    <row r="26" spans="1:37" ht="12.75" customHeight="1">
      <c r="A26" s="133" t="str">
        <f>Electives!B81</f>
        <v>Finding Your Way</v>
      </c>
      <c r="B26" s="31" t="str">
        <f>IF(Electives!V88&gt;0,Electives!V88," ")</f>
        <v xml:space="preserve"> </v>
      </c>
      <c r="D26" s="377"/>
      <c r="E26" s="31">
        <f>Achievements!$B30</f>
        <v>5</v>
      </c>
      <c r="F26" s="179" t="str">
        <f>Achievements!$C30</f>
        <v>Learn a song of grace</v>
      </c>
      <c r="G26" s="32" t="str">
        <f>IF(Achievements!V30&lt;&gt;"","A","")</f>
        <v/>
      </c>
      <c r="I26" s="378"/>
      <c r="J26" s="178" t="str">
        <f>Electives!B31</f>
        <v>1e</v>
      </c>
      <c r="K26" s="36" t="str">
        <f>Electives!C31</f>
        <v xml:space="preserve">Make a rain gauge </v>
      </c>
      <c r="L26" s="31" t="str">
        <f>IF(Electives!V31&lt;&gt;"","E","")</f>
        <v/>
      </c>
      <c r="N26" s="371"/>
      <c r="O26" s="178">
        <f>Electives!B100</f>
        <v>3</v>
      </c>
      <c r="P26" s="36" t="str">
        <f>Electives!C100</f>
        <v>Visit a botanical garden</v>
      </c>
      <c r="Q26" s="31" t="str">
        <f>IF(Electives!V100&lt;&gt;"","E","")</f>
        <v/>
      </c>
      <c r="R26" s="231"/>
      <c r="S26" s="226" t="str">
        <f>'Cub Awards'!B29</f>
        <v>m</v>
      </c>
      <c r="T26" s="364" t="str">
        <f>'Cub Awards'!C29</f>
        <v>Explore park</v>
      </c>
      <c r="U26" s="364"/>
      <c r="V26" s="226" t="str">
        <f>IF('Cub Awards'!V29&lt;&gt;"", 'Cub Awards'!V29, "")</f>
        <v/>
      </c>
      <c r="W26" s="231"/>
      <c r="X26" s="227" t="str">
        <f>NOVA!B14</f>
        <v>4a</v>
      </c>
      <c r="Y26" s="227" t="str">
        <f>NOVA!C14</f>
        <v>Talk to someone in charge about science</v>
      </c>
      <c r="Z26" s="227"/>
      <c r="AA26" s="227" t="str">
        <f>IF(NOVA!V14&lt;&gt;"", NOVA!V14, "")</f>
        <v/>
      </c>
      <c r="AB26" s="231"/>
      <c r="AC26" s="227" t="str">
        <f>NOVA!B73</f>
        <v>4e3</v>
      </c>
      <c r="AD26" s="227" t="str">
        <f>NOVA!C73</f>
        <v>Provide a water source</v>
      </c>
      <c r="AE26" s="227"/>
      <c r="AF26" s="227" t="str">
        <f>IF(NOVA!V73&lt;&gt;"", NOVA!V73, "")</f>
        <v/>
      </c>
      <c r="AG26" s="231"/>
      <c r="AH26" s="227" t="str">
        <f>NOVA!B138</f>
        <v>3a2</v>
      </c>
      <c r="AI26" s="227" t="str">
        <f>NOVA!C138</f>
        <v>Show how each lever work</v>
      </c>
      <c r="AJ26" s="227"/>
      <c r="AK26" s="227" t="str">
        <f>IF(NOVA!V138&lt;&gt;"", NOVA!V138, "")</f>
        <v/>
      </c>
    </row>
    <row r="27" spans="1:37" ht="13.2" customHeight="1">
      <c r="A27" s="133" t="str">
        <f>Electives!B89</f>
        <v>Germs Alive!</v>
      </c>
      <c r="B27" s="31" t="str">
        <f>IF(Electives!V96&gt;0,Electives!V96," ")</f>
        <v xml:space="preserve"> </v>
      </c>
      <c r="D27" s="377"/>
      <c r="E27" s="31">
        <f>Achievements!$B31</f>
        <v>6</v>
      </c>
      <c r="F27" s="179" t="str">
        <f>Achievements!$C31</f>
        <v>Visit a religious monument</v>
      </c>
      <c r="G27" s="32" t="str">
        <f>IF(Achievements!V31&lt;&gt;"","A","")</f>
        <v/>
      </c>
      <c r="I27" s="378"/>
      <c r="J27" s="178" t="str">
        <f>Electives!B33</f>
        <v>2a</v>
      </c>
      <c r="K27" s="36" t="str">
        <f>Electives!C33</f>
        <v>Identify 3 shapes in nature</v>
      </c>
      <c r="L27" s="31" t="str">
        <f>IF(Electives!V33&lt;&gt;"","E","")</f>
        <v/>
      </c>
      <c r="N27" s="371"/>
      <c r="O27" s="178" t="str">
        <f>Electives!B101</f>
        <v>4a</v>
      </c>
      <c r="P27" s="36" t="str">
        <f>Electives!C101</f>
        <v>Make a terrarium</v>
      </c>
      <c r="Q27" s="31" t="str">
        <f>IF(Electives!V101&lt;&gt;"","E","")</f>
        <v/>
      </c>
      <c r="R27" s="228"/>
      <c r="S27" s="226" t="str">
        <f>'Cub Awards'!B30</f>
        <v>n</v>
      </c>
      <c r="T27" s="364" t="str">
        <f>'Cub Awards'!C30</f>
        <v>Invent and play outside game</v>
      </c>
      <c r="U27" s="364"/>
      <c r="V27" s="226" t="str">
        <f>IF('Cub Awards'!V30&lt;&gt;"", 'Cub Awards'!V30, "")</f>
        <v/>
      </c>
      <c r="W27" s="228"/>
      <c r="X27" s="227" t="str">
        <f>NOVA!B15</f>
        <v>4b</v>
      </c>
      <c r="Y27" s="227" t="str">
        <f>NOVA!C15</f>
        <v>Discuss science done/used/explained</v>
      </c>
      <c r="Z27" s="227"/>
      <c r="AA27" s="227" t="str">
        <f>IF(NOVA!V15&lt;&gt;"", NOVA!V15, "")</f>
        <v/>
      </c>
      <c r="AB27" s="228"/>
      <c r="AC27" s="227" t="str">
        <f>NOVA!B74</f>
        <v>4e4</v>
      </c>
      <c r="AD27" s="227" t="str">
        <f>NOVA!C74</f>
        <v>Watch and record feeder for 2 weeks</v>
      </c>
      <c r="AE27" s="227"/>
      <c r="AF27" s="227" t="str">
        <f>IF(NOVA!V74&lt;&gt;"", NOVA!V74, "")</f>
        <v/>
      </c>
      <c r="AG27" s="228"/>
      <c r="AH27" s="227" t="str">
        <f>NOVA!B139</f>
        <v>3a3</v>
      </c>
      <c r="AI27" s="227" t="str">
        <f>NOVA!C139</f>
        <v>Show how the lever moves something</v>
      </c>
      <c r="AJ27" s="227"/>
      <c r="AK27" s="227" t="str">
        <f>IF(NOVA!V139&lt;&gt;"", NOVA!V139, "")</f>
        <v/>
      </c>
    </row>
    <row r="28" spans="1:37" ht="13.2" customHeight="1">
      <c r="A28" s="133" t="str">
        <f>Electives!B97</f>
        <v>Grow Something</v>
      </c>
      <c r="B28" s="31" t="str">
        <f>IF(Electives!V104&gt;0,Electives!V104," ")</f>
        <v/>
      </c>
      <c r="D28" s="180" t="str">
        <f>Achievements!$B33</f>
        <v>Howling at the Moon</v>
      </c>
      <c r="E28" s="180"/>
      <c r="F28" s="180"/>
      <c r="G28" s="180"/>
      <c r="I28" s="378"/>
      <c r="J28" s="178" t="str">
        <f>Electives!B34</f>
        <v>2b</v>
      </c>
      <c r="K28" s="36" t="str">
        <f>Electives!C34</f>
        <v>Identify 2 shapes in bridges</v>
      </c>
      <c r="L28" s="31" t="str">
        <f>IF(Electives!V34&lt;&gt;"","E","")</f>
        <v/>
      </c>
      <c r="N28" s="371"/>
      <c r="O28" s="178" t="str">
        <f>Electives!B102</f>
        <v>4b</v>
      </c>
      <c r="P28" s="36" t="str">
        <f>Electives!C102</f>
        <v>Grow a garden with a seed tray</v>
      </c>
      <c r="Q28" s="31" t="str">
        <f>IF(Electives!V102&lt;&gt;"","E","")</f>
        <v/>
      </c>
      <c r="R28" s="230"/>
      <c r="S28" s="229"/>
      <c r="T28" s="324" t="str">
        <f>'Cub Awards'!C32</f>
        <v>World Conservation Award</v>
      </c>
      <c r="U28" s="324"/>
      <c r="V28" s="229"/>
      <c r="W28" s="230"/>
      <c r="X28" s="227">
        <f>NOVA!B16</f>
        <v>5</v>
      </c>
      <c r="Y28" s="227" t="str">
        <f>NOVA!C16</f>
        <v>Discuss how science affects daily life</v>
      </c>
      <c r="Z28" s="227"/>
      <c r="AA28" s="227" t="str">
        <f>IF(NOVA!V16&lt;&gt;"", NOVA!V16, "")</f>
        <v/>
      </c>
      <c r="AB28" s="230"/>
      <c r="AC28" s="227" t="str">
        <f>NOVA!B75</f>
        <v>4e5</v>
      </c>
      <c r="AD28" s="227" t="str">
        <f>NOVA!C75</f>
        <v>Identify visitors</v>
      </c>
      <c r="AE28" s="227"/>
      <c r="AF28" s="227" t="str">
        <f>IF(NOVA!V75&lt;&gt;"", NOVA!V75, "")</f>
        <v/>
      </c>
      <c r="AG28" s="230"/>
      <c r="AH28" s="227" t="str">
        <f>NOVA!B140</f>
        <v>3a4</v>
      </c>
      <c r="AI28" s="227" t="str">
        <f>NOVA!C140</f>
        <v>Show the class of each lever</v>
      </c>
      <c r="AJ28" s="227"/>
      <c r="AK28" s="227" t="str">
        <f>IF(NOVA!V140&lt;&gt;"", NOVA!V140, "")</f>
        <v/>
      </c>
    </row>
    <row r="29" spans="1:37" ht="12.75" customHeight="1">
      <c r="A29" s="133" t="str">
        <f>Electives!B105</f>
        <v>Hometown Heroes</v>
      </c>
      <c r="B29" s="31" t="str">
        <f>IF(Electives!V112&gt;0,Electives!V112," ")</f>
        <v/>
      </c>
      <c r="D29" s="373" t="str">
        <f>Achievements!E33</f>
        <v>(do all)</v>
      </c>
      <c r="E29" s="32">
        <f>Achievements!$B34</f>
        <v>1</v>
      </c>
      <c r="F29" s="33" t="str">
        <f>Achievements!$C34</f>
        <v>Communicate in two ways</v>
      </c>
      <c r="G29" s="32" t="str">
        <f>IF(Achievements!V34&lt;&gt;"","A","")</f>
        <v/>
      </c>
      <c r="I29" s="378"/>
      <c r="J29" s="178" t="str">
        <f>Electives!B35</f>
        <v>2c</v>
      </c>
      <c r="K29" s="36" t="str">
        <f>Electives!C35</f>
        <v>Choose a shape and record where you see it</v>
      </c>
      <c r="L29" s="31" t="str">
        <f>IF(Electives!V35&lt;&gt;"","E","")</f>
        <v/>
      </c>
      <c r="N29" s="372"/>
      <c r="O29" s="178" t="str">
        <f>Electives!B103</f>
        <v>4c</v>
      </c>
      <c r="P29" s="36" t="str">
        <f>Electives!C103</f>
        <v>Grow a sweep potato in water</v>
      </c>
      <c r="Q29" s="31" t="str">
        <f>IF(Electives!V103&lt;&gt;"","E","")</f>
        <v/>
      </c>
      <c r="R29" s="224"/>
      <c r="S29" s="226">
        <f>'Cub Awards'!B33</f>
        <v>1</v>
      </c>
      <c r="T29" s="364" t="str">
        <f>'Cub Awards'!C33</f>
        <v>Complete Paws on the Path</v>
      </c>
      <c r="U29" s="364"/>
      <c r="V29" s="226" t="str">
        <f>IF('Cub Awards'!V33&lt;&gt;"", 'Cub Awards'!V33,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IF(NOVA!V76&lt;&gt;"", NOVA!V76, "")</f>
        <v/>
      </c>
      <c r="AG29" s="224"/>
      <c r="AH29" s="227" t="str">
        <f>NOVA!B141</f>
        <v>3a5</v>
      </c>
      <c r="AI29" s="227" t="str">
        <f>NOVA!C141</f>
        <v>Show why we use levers</v>
      </c>
      <c r="AJ29" s="227"/>
      <c r="AK29" s="227" t="str">
        <f>IF(NOVA!V141&lt;&gt;"", NOVA!V141, "")</f>
        <v/>
      </c>
    </row>
    <row r="30" spans="1:37" ht="12.75" customHeight="1">
      <c r="A30" s="133" t="str">
        <f>Electives!B113</f>
        <v>Motor Away</v>
      </c>
      <c r="B30" s="31" t="str">
        <f>IF(Electives!V118&gt;0,Electives!V118," ")</f>
        <v xml:space="preserve"> </v>
      </c>
      <c r="D30" s="374"/>
      <c r="E30" s="31">
        <f>Achievements!$B35</f>
        <v>2</v>
      </c>
      <c r="F30" s="179" t="str">
        <f>Achievements!$C35</f>
        <v>Create an original skit</v>
      </c>
      <c r="G30" s="32" t="str">
        <f>IF(Achievements!V35&lt;&gt;"","A","")</f>
        <v/>
      </c>
      <c r="I30" s="378"/>
      <c r="J30" s="178" t="str">
        <f>Electives!B37</f>
        <v>3a</v>
      </c>
      <c r="K30" s="36" t="str">
        <f>Electives!C37</f>
        <v>Count the number of colors in a package</v>
      </c>
      <c r="L30" s="31" t="str">
        <f>IF(Electives!V37&lt;&gt;"","E","")</f>
        <v/>
      </c>
      <c r="O30" s="174" t="str">
        <f>Electives!B105</f>
        <v>Hometown Heroes</v>
      </c>
      <c r="P30" s="29"/>
      <c r="R30" s="224"/>
      <c r="S30" s="226">
        <f>'Cub Awards'!B34</f>
        <v>2</v>
      </c>
      <c r="T30" s="364" t="str">
        <f>'Cub Awards'!C34</f>
        <v>Complete Grow Something</v>
      </c>
      <c r="U30" s="364"/>
      <c r="V30" s="226" t="str">
        <f>IF('Cub Awards'!V34&lt;&gt;"", 'Cub Awards'!V34, "")</f>
        <v/>
      </c>
      <c r="W30" s="224"/>
      <c r="X30" s="227" t="str">
        <f>NOVA!B19</f>
        <v>1a</v>
      </c>
      <c r="Y30" s="227" t="str">
        <f>NOVA!C19</f>
        <v>Read or watch 1 hour of Earth science content</v>
      </c>
      <c r="Z30" s="227"/>
      <c r="AA30" s="227" t="str">
        <f>IF(NOVA!V19&lt;&gt;"", NOVA!V19, "")</f>
        <v/>
      </c>
      <c r="AB30" s="224"/>
      <c r="AC30" s="227" t="str">
        <f>NOVA!B77</f>
        <v>4f</v>
      </c>
      <c r="AD30" s="227" t="str">
        <f>NOVA!C77</f>
        <v>Earn Outdoor Ethics or Conservation awards</v>
      </c>
      <c r="AE30" s="227"/>
      <c r="AF30" s="227" t="str">
        <f>IF(NOVA!V77&lt;&gt;"", NOVA!V77, "")</f>
        <v/>
      </c>
      <c r="AG30" s="224"/>
      <c r="AH30" s="227" t="str">
        <f>NOVA!B142</f>
        <v>3b</v>
      </c>
      <c r="AI30" s="227" t="str">
        <f>NOVA!C142</f>
        <v>Design ONE of the following</v>
      </c>
      <c r="AJ30" s="227"/>
      <c r="AK30" s="227" t="str">
        <f>IF(NOVA!V142&lt;&gt;"", NOVA!V142, "")</f>
        <v/>
      </c>
    </row>
    <row r="31" spans="1:37">
      <c r="A31" s="133" t="str">
        <f>Electives!B119</f>
        <v>Paws of Skill</v>
      </c>
      <c r="B31" s="31" t="str">
        <f>IF(Electives!V127&gt;0,Electives!V127," ")</f>
        <v xml:space="preserve"> </v>
      </c>
      <c r="D31" s="374"/>
      <c r="E31" s="31">
        <f>Achievements!$B36</f>
        <v>3</v>
      </c>
      <c r="F31" s="179" t="str">
        <f>Achievements!$C36</f>
        <v>Present a campfire program</v>
      </c>
      <c r="G31" s="32" t="str">
        <f>IF(Achievements!V36&lt;&gt;"","A","")</f>
        <v/>
      </c>
      <c r="I31" s="378"/>
      <c r="J31" s="178" t="str">
        <f>Electives!B38</f>
        <v>3ai</v>
      </c>
      <c r="K31" s="36" t="str">
        <f>Electives!C38</f>
        <v>Draw graph of the number of colors</v>
      </c>
      <c r="L31" s="31" t="str">
        <f>IF(Electives!V38&lt;&gt;"","E","")</f>
        <v/>
      </c>
      <c r="N31" s="366" t="str">
        <f>Electives!E105</f>
        <v>(do 1-3 and one of 4)</v>
      </c>
      <c r="O31" s="178">
        <f>Electives!B106</f>
        <v>1</v>
      </c>
      <c r="P31" s="36" t="str">
        <f>Electives!C106</f>
        <v>Talk about being a hero</v>
      </c>
      <c r="Q31" s="31" t="str">
        <f>IF(Electives!V106&lt;&gt;"","E","")</f>
        <v/>
      </c>
      <c r="R31" s="230"/>
      <c r="S31" s="226">
        <f>'Cub Awards'!B35</f>
        <v>3</v>
      </c>
      <c r="T31" s="364" t="str">
        <f>'Cub Awards'!C35</f>
        <v>Complete Spirit of the Water 1 &amp; 2</v>
      </c>
      <c r="U31" s="364"/>
      <c r="V31" s="226" t="str">
        <f>IF('Cub Awards'!V35&lt;&gt;"", 'Cub Awards'!V35, "")</f>
        <v/>
      </c>
      <c r="W31" s="230"/>
      <c r="X31" s="227" t="str">
        <f>NOVA!B20</f>
        <v>1b</v>
      </c>
      <c r="Y31" s="227" t="str">
        <f>NOVA!C20</f>
        <v>List at least two questions or ideas</v>
      </c>
      <c r="Z31" s="227"/>
      <c r="AA31" s="227" t="str">
        <f>IF(NOVA!V20&lt;&gt;"", NOVA!V20, "")</f>
        <v/>
      </c>
      <c r="AB31" s="230"/>
      <c r="AC31" s="227">
        <f>NOVA!B78</f>
        <v>5</v>
      </c>
      <c r="AD31" s="227" t="str">
        <f>NOVA!C78</f>
        <v>Visit a place to observe wildlife</v>
      </c>
      <c r="AE31" s="227"/>
      <c r="AF31" s="227" t="str">
        <f>IF(NOVA!V78&lt;&gt;"", NOVA!V78, "")</f>
        <v/>
      </c>
      <c r="AG31" s="230"/>
      <c r="AH31" s="227" t="str">
        <f>NOVA!B143</f>
        <v>3b1</v>
      </c>
      <c r="AI31" s="227" t="str">
        <f>NOVA!C143</f>
        <v>A playground fixture using a lever</v>
      </c>
      <c r="AJ31" s="227"/>
      <c r="AK31" s="227" t="str">
        <f>IF(NOVA!V143&lt;&gt;"", NOVA!V143, "")</f>
        <v/>
      </c>
    </row>
    <row r="32" spans="1:37">
      <c r="A32" s="134" t="str">
        <f>Electives!B128</f>
        <v>Spirit of the Water</v>
      </c>
      <c r="B32" s="31" t="str">
        <f>IF(Electives!V134&gt;0,Electives!V134," ")</f>
        <v xml:space="preserve"> </v>
      </c>
      <c r="D32" s="375"/>
      <c r="E32" s="31">
        <f>Achievements!$B37</f>
        <v>4</v>
      </c>
      <c r="F32" s="179" t="str">
        <f>Achievements!$C37</f>
        <v>Perform your campfire program</v>
      </c>
      <c r="G32" s="32" t="str">
        <f>IF(Achievements!V37&lt;&gt;"","A","")</f>
        <v/>
      </c>
      <c r="I32" s="378"/>
      <c r="J32" s="178" t="str">
        <f>Electives!B39</f>
        <v>3aii</v>
      </c>
      <c r="K32" s="36" t="str">
        <f>Electives!C39</f>
        <v>Determine most common color</v>
      </c>
      <c r="L32" s="31" t="str">
        <f>IF(Electives!V39&lt;&gt;"","E","")</f>
        <v/>
      </c>
      <c r="N32" s="371"/>
      <c r="O32" s="178">
        <f>Electives!B107</f>
        <v>2</v>
      </c>
      <c r="P32" s="36" t="str">
        <f>Electives!C107</f>
        <v>Visit an agency where you find heroes</v>
      </c>
      <c r="Q32" s="31" t="str">
        <f>IF(Electives!V107&lt;&gt;"","E","")</f>
        <v/>
      </c>
      <c r="R32" s="230"/>
      <c r="S32" s="226">
        <f>'Cub Awards'!B36</f>
        <v>4</v>
      </c>
      <c r="T32" s="364" t="str">
        <f>'Cub Awards'!C36</f>
        <v>Participate in conservation project</v>
      </c>
      <c r="U32" s="364"/>
      <c r="V32" s="226" t="str">
        <f>IF('Cub Awards'!V36&lt;&gt;"", 'Cub Awards'!V36, "")</f>
        <v/>
      </c>
      <c r="W32" s="230"/>
      <c r="X32" s="227" t="str">
        <f>NOVA!B21</f>
        <v>1c</v>
      </c>
      <c r="Y32" s="227" t="str">
        <f>NOVA!C21</f>
        <v>Discuss two with your counselor</v>
      </c>
      <c r="Z32" s="227"/>
      <c r="AA32" s="227" t="str">
        <f>IF(NOVA!V21&lt;&gt;"", NOVA!V21, "")</f>
        <v/>
      </c>
      <c r="AB32" s="230"/>
      <c r="AC32" s="227" t="str">
        <f>NOVA!B79</f>
        <v>5a1</v>
      </c>
      <c r="AD32" s="227" t="str">
        <f>NOVA!C79</f>
        <v>Talk about different species living there</v>
      </c>
      <c r="AE32" s="227"/>
      <c r="AF32" s="227" t="str">
        <f>IF(NOVA!V79&lt;&gt;"", NOVA!V79, "")</f>
        <v/>
      </c>
      <c r="AG32" s="230"/>
      <c r="AH32" s="227" t="str">
        <f>NOVA!B144</f>
        <v>3b2</v>
      </c>
      <c r="AI32" s="227" t="str">
        <f>NOVA!C144</f>
        <v>A game / sport using a lever</v>
      </c>
      <c r="AJ32" s="227"/>
      <c r="AK32" s="227" t="str">
        <f>IF(NOVA!V144&lt;&gt;"", NOVA!V144, "")</f>
        <v/>
      </c>
    </row>
    <row r="33" spans="1:37" ht="13.2" customHeight="1">
      <c r="D33" s="28" t="str">
        <f>Achievements!$B39</f>
        <v>Paws on the Path</v>
      </c>
      <c r="E33" s="28"/>
      <c r="F33" s="28"/>
      <c r="G33" s="28"/>
      <c r="I33" s="378"/>
      <c r="J33" s="178" t="str">
        <f>Electives!B40</f>
        <v>3aiii</v>
      </c>
      <c r="K33" s="36" t="str">
        <f>Electives!C40</f>
        <v>Compare your results</v>
      </c>
      <c r="L33" s="31" t="str">
        <f>IF(Electives!V40&lt;&gt;"","E","")</f>
        <v/>
      </c>
      <c r="N33" s="371"/>
      <c r="O33" s="178">
        <f>Electives!B108</f>
        <v>3</v>
      </c>
      <c r="P33" s="36" t="str">
        <f>Electives!C108</f>
        <v>Interview a hero</v>
      </c>
      <c r="Q33" s="31" t="str">
        <f>IF(Electives!V108&lt;&gt;"","E","")</f>
        <v/>
      </c>
      <c r="R33" s="230"/>
      <c r="W33" s="230"/>
      <c r="X33" s="227">
        <f>NOVA!B22</f>
        <v>2</v>
      </c>
      <c r="Y33" s="227" t="str">
        <f>NOVA!C22</f>
        <v>Complete an elective listed in comment</v>
      </c>
      <c r="Z33" s="227"/>
      <c r="AA33" s="227" t="str">
        <f>IF(NOVA!V22&lt;&gt;"", NOVA!V22, "")</f>
        <v/>
      </c>
      <c r="AB33" s="230"/>
      <c r="AC33" s="227" t="str">
        <f>NOVA!B80</f>
        <v>5a2</v>
      </c>
      <c r="AD33" s="227" t="str">
        <f>NOVA!C80</f>
        <v>Ask expert about what they studied</v>
      </c>
      <c r="AE33" s="227"/>
      <c r="AF33" s="227" t="str">
        <f>IF(NOVA!V80&lt;&gt;"", NOVA!V80, "")</f>
        <v/>
      </c>
      <c r="AG33" s="230"/>
      <c r="AH33" s="227" t="str">
        <f>NOVA!B145</f>
        <v>3b3</v>
      </c>
      <c r="AI33" s="227" t="str">
        <f>NOVA!C145</f>
        <v>An invention using a lever</v>
      </c>
      <c r="AJ33" s="227"/>
      <c r="AK33" s="227" t="str">
        <f>IF(NOVA!V145&lt;&gt;"", NOVA!V145, "")</f>
        <v/>
      </c>
    </row>
    <row r="34" spans="1:37" ht="12.75" customHeight="1">
      <c r="D34" s="373" t="str">
        <f>Achievements!E39</f>
        <v>(do 1-5)</v>
      </c>
      <c r="E34" s="31">
        <f>Achievements!$B40</f>
        <v>1</v>
      </c>
      <c r="F34" s="179" t="str">
        <f>Achievements!$C40</f>
        <v>Prepare for a hike</v>
      </c>
      <c r="G34" s="31" t="str">
        <f>IF(Achievements!V40&lt;&gt;"","A","")</f>
        <v/>
      </c>
      <c r="I34" s="378"/>
      <c r="J34" s="178" t="str">
        <f>Electives!B41</f>
        <v>3aiv</v>
      </c>
      <c r="K34" s="36" t="str">
        <f>Electives!C41</f>
        <v>Predict the colors in a different package</v>
      </c>
      <c r="L34" s="31" t="str">
        <f>IF(Electives!V41&lt;&gt;"","E","")</f>
        <v/>
      </c>
      <c r="N34" s="371"/>
      <c r="O34" s="178" t="str">
        <f>Electives!B109</f>
        <v>4a</v>
      </c>
      <c r="P34" s="36" t="str">
        <f>Electives!C109</f>
        <v>Honor a serviceperson with a care package</v>
      </c>
      <c r="Q34" s="31" t="str">
        <f>IF(Electives!V109&lt;&gt;"","E","")</f>
        <v/>
      </c>
      <c r="R34" s="224"/>
      <c r="W34" s="224"/>
      <c r="X34" s="227">
        <f>NOVA!B23</f>
        <v>3</v>
      </c>
      <c r="Y34" s="227" t="str">
        <f>NOVA!C23</f>
        <v>Investigate All of A, B, C, OR D</v>
      </c>
      <c r="Z34" s="227"/>
      <c r="AA34" s="227" t="str">
        <f>IF(NOVA!V23&lt;&gt;"", NOVA!V23, "")</f>
        <v/>
      </c>
      <c r="AB34" s="224"/>
      <c r="AC34" s="227" t="str">
        <f>NOVA!B81</f>
        <v>5b</v>
      </c>
      <c r="AD34" s="227" t="str">
        <f>NOVA!C81</f>
        <v>Discuss with counselor your visit</v>
      </c>
      <c r="AE34" s="227"/>
      <c r="AF34" s="227" t="str">
        <f>IF(NOVA!V81&lt;&gt;"", NOVA!V81, "")</f>
        <v/>
      </c>
      <c r="AG34" s="224"/>
      <c r="AH34" s="227" t="str">
        <f>NOVA!B146</f>
        <v>3c</v>
      </c>
      <c r="AI34" s="227" t="str">
        <f>NOVA!C146</f>
        <v>Discuss findings with counselor</v>
      </c>
      <c r="AJ34" s="227"/>
      <c r="AK34" s="227" t="str">
        <f>IF(NOVA!V146&lt;&gt;"", NOVA!V146, "")</f>
        <v/>
      </c>
    </row>
    <row r="35" spans="1:37" ht="13.2" customHeight="1">
      <c r="A35" s="105" t="s">
        <v>103</v>
      </c>
      <c r="B35" s="106"/>
      <c r="D35" s="374"/>
      <c r="E35" s="31">
        <f>Achievements!$B41</f>
        <v>2</v>
      </c>
      <c r="F35" s="179" t="str">
        <f>Achievements!$C41</f>
        <v>Tell what the buddy system is</v>
      </c>
      <c r="G35" s="31" t="str">
        <f>IF(Achievements!V41&lt;&gt;"","A","")</f>
        <v/>
      </c>
      <c r="I35" s="378"/>
      <c r="J35" s="178" t="str">
        <f>Electives!B42</f>
        <v>3av</v>
      </c>
      <c r="K35" s="36" t="str">
        <f>Electives!C42</f>
        <v>Decide if your prediction was close</v>
      </c>
      <c r="L35" s="31" t="str">
        <f>IF(Electives!V42&lt;&gt;"","E","")</f>
        <v/>
      </c>
      <c r="N35" s="371"/>
      <c r="O35" s="178" t="str">
        <f>Electives!B110</f>
        <v>4b</v>
      </c>
      <c r="P35" s="36" t="str">
        <f>Electives!C110</f>
        <v>Find out about service animals</v>
      </c>
      <c r="Q35" s="31" t="str">
        <f>IF(Electives!V110&lt;&gt;"","E","")</f>
        <v/>
      </c>
      <c r="R35" s="224"/>
      <c r="W35" s="224"/>
      <c r="X35" s="227" t="str">
        <f>NOVA!B24</f>
        <v>3a1</v>
      </c>
      <c r="Y35" s="227" t="str">
        <f>NOVA!C24</f>
        <v>How are volcanoes are formed</v>
      </c>
      <c r="Z35" s="227"/>
      <c r="AA35" s="227" t="str">
        <f>IF(NOVA!V24&lt;&gt;"", NOVA!V24, "")</f>
        <v/>
      </c>
      <c r="AB35" s="224"/>
      <c r="AC35" s="227" t="str">
        <f>NOVA!B82</f>
        <v>6a</v>
      </c>
      <c r="AD35" s="227" t="str">
        <f>NOVA!C82</f>
        <v>Discuss why wildlife is important</v>
      </c>
      <c r="AE35" s="227"/>
      <c r="AF35" s="227" t="str">
        <f>IF(NOVA!V82&lt;&gt;"", NOVA!V82, "")</f>
        <v/>
      </c>
      <c r="AG35" s="224"/>
      <c r="AH35" s="227" t="str">
        <f>NOVA!B147</f>
        <v>4a</v>
      </c>
      <c r="AI35" s="227" t="str">
        <f>NOVA!C147</f>
        <v>Visit a place that uses levers</v>
      </c>
      <c r="AJ35" s="227"/>
      <c r="AK35" s="227" t="str">
        <f>IF(NOVA!V147&lt;&gt;"", NOVA!V147, "")</f>
        <v/>
      </c>
    </row>
    <row r="36" spans="1:37" ht="12.75" customHeight="1">
      <c r="A36" s="107" t="s">
        <v>104</v>
      </c>
      <c r="B36" s="23"/>
      <c r="D36" s="374"/>
      <c r="E36" s="31">
        <f>Achievements!$B42</f>
        <v>3</v>
      </c>
      <c r="F36" s="179" t="str">
        <f>Achievements!$C42</f>
        <v>Chose appropriate clothing for a hike</v>
      </c>
      <c r="G36" s="31" t="str">
        <f>IF(Achievements!V42&lt;&gt;"","A","")</f>
        <v/>
      </c>
      <c r="I36" s="378"/>
      <c r="J36" s="178" t="str">
        <f>Electives!B43</f>
        <v>3b</v>
      </c>
      <c r="K36" s="36" t="str">
        <f>Electives!C43</f>
        <v>Measure peoples height and count steps</v>
      </c>
      <c r="L36" s="31" t="str">
        <f>IF(Electives!V43&lt;&gt;"","E","")</f>
        <v/>
      </c>
      <c r="N36" s="372"/>
      <c r="O36" s="178" t="str">
        <f>Electives!B111</f>
        <v>4c</v>
      </c>
      <c r="P36" s="36" t="str">
        <f>Electives!C111</f>
        <v>Participate in an event that celebrates heroes</v>
      </c>
      <c r="Q36" s="31" t="str">
        <f>IF(Electives!V111&lt;&gt;"","E","")</f>
        <v/>
      </c>
      <c r="R36" s="230"/>
      <c r="S36" s="365" t="s">
        <v>669</v>
      </c>
      <c r="T36" s="365"/>
      <c r="U36" s="365"/>
      <c r="V36" s="365"/>
      <c r="W36" s="230"/>
      <c r="X36" s="227" t="str">
        <f>NOVA!B25</f>
        <v>3a2</v>
      </c>
      <c r="Y36" s="227" t="str">
        <f>NOVA!C25</f>
        <v>Difference between lava and magma</v>
      </c>
      <c r="Z36" s="227"/>
      <c r="AA36" s="227" t="str">
        <f>IF(NOVA!V25&lt;&gt;"", NOVA!V25, "")</f>
        <v/>
      </c>
      <c r="AB36" s="230"/>
      <c r="AC36" s="227" t="str">
        <f>NOVA!B83</f>
        <v>6b</v>
      </c>
      <c r="AD36" s="227" t="str">
        <f>NOVA!C83</f>
        <v>Discuss why biodiversity is important</v>
      </c>
      <c r="AE36" s="227"/>
      <c r="AF36" s="227" t="str">
        <f>IF(NOVA!V83&lt;&gt;"", NOVA!V83, "")</f>
        <v/>
      </c>
      <c r="AG36" s="230"/>
      <c r="AH36" s="227" t="str">
        <f>NOVA!B148</f>
        <v>4b</v>
      </c>
      <c r="AI36" s="227" t="str">
        <f>NOVA!C148</f>
        <v>Discuss the equipment using levers</v>
      </c>
      <c r="AJ36" s="227"/>
      <c r="AK36" s="227" t="str">
        <f>IF(NOVA!V148&lt;&gt;"", NOVA!V148, "")</f>
        <v/>
      </c>
    </row>
    <row r="37" spans="1:37" ht="12.75" customHeight="1">
      <c r="A37" s="107" t="s">
        <v>114</v>
      </c>
      <c r="B37" s="23"/>
      <c r="D37" s="374"/>
      <c r="E37" s="31">
        <f>Achievements!$B43</f>
        <v>4</v>
      </c>
      <c r="F37" s="179" t="str">
        <f>Achievements!$C43</f>
        <v>Discuss how you show respect for wildlife</v>
      </c>
      <c r="G37" s="31" t="str">
        <f>IF(Achievements!V43&lt;&gt;"","A","")</f>
        <v/>
      </c>
      <c r="I37" s="378"/>
      <c r="J37" s="178" t="str">
        <f>Electives!B44</f>
        <v>3c</v>
      </c>
      <c r="K37" s="36" t="str">
        <f>Electives!C44</f>
        <v>Graph number of shots to make 5 baskets</v>
      </c>
      <c r="L37" s="31" t="str">
        <f>IF(Electives!V44&lt;&gt;"","E","")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IF(NOVA!V26&lt;&gt;"", NOVA!V26, "")</f>
        <v/>
      </c>
      <c r="AB37" s="230"/>
      <c r="AC37" s="227" t="str">
        <f>NOVA!B84</f>
        <v>6c</v>
      </c>
      <c r="AD37" s="227" t="str">
        <f>NOVA!C84</f>
        <v>Discuss problems with invasive species</v>
      </c>
      <c r="AE37" s="227"/>
      <c r="AF37" s="227" t="str">
        <f>IF(NOVA!V84&lt;&gt;"", NOVA!V84, "")</f>
        <v/>
      </c>
      <c r="AG37" s="230"/>
      <c r="AH37" s="227">
        <f>NOVA!B149</f>
        <v>5</v>
      </c>
      <c r="AI37" s="227" t="str">
        <f>NOVA!C149</f>
        <v>Discuss how simple machines affect life</v>
      </c>
      <c r="AJ37" s="227"/>
      <c r="AK37" s="227" t="str">
        <f>IF(NOVA!V149&lt;&gt;"", NOVA!V149, "")</f>
        <v/>
      </c>
    </row>
    <row r="38" spans="1:37">
      <c r="A38" s="107" t="s">
        <v>105</v>
      </c>
      <c r="B38" s="23"/>
      <c r="D38" s="374"/>
      <c r="E38" s="31">
        <f>Achievements!$B44</f>
        <v>5</v>
      </c>
      <c r="F38" s="179" t="str">
        <f>Achievements!$C44</f>
        <v>Go on a 1 mile hike</v>
      </c>
      <c r="G38" s="31" t="str">
        <f>IF(Achievements!V44&lt;&gt;"","A","")</f>
        <v/>
      </c>
      <c r="I38" s="378"/>
      <c r="J38" s="178" t="str">
        <f>Electives!B46</f>
        <v>4a</v>
      </c>
      <c r="K38" s="36" t="str">
        <f>Electives!C46</f>
        <v>Use a secret code</v>
      </c>
      <c r="L38" s="31" t="str">
        <f>IF(Electives!V46&lt;&gt;"","E","")</f>
        <v/>
      </c>
      <c r="N38" s="366" t="str">
        <f>Electives!E113</f>
        <v>(do all)</v>
      </c>
      <c r="O38" s="178" t="str">
        <f>Electives!B114</f>
        <v>1a</v>
      </c>
      <c r="P38" s="36" t="str">
        <f>Electives!C114</f>
        <v>Fly three kinds of paper airplanes</v>
      </c>
      <c r="Q38" s="31" t="str">
        <f>IF(Electives!V114&lt;&gt;"","E","")</f>
        <v/>
      </c>
      <c r="R38" s="230"/>
      <c r="S38" s="22"/>
      <c r="T38" s="239" t="str">
        <f>'Shooting Sports'!C5</f>
        <v>BB Gun: Level 1</v>
      </c>
      <c r="U38" s="22"/>
      <c r="V38" s="22"/>
      <c r="W38" s="230"/>
      <c r="X38" s="227" t="str">
        <f>NOVA!B27</f>
        <v>3a4</v>
      </c>
      <c r="Y38" s="227" t="str">
        <f>NOVA!C27</f>
        <v>Build or draw a volcano model</v>
      </c>
      <c r="Z38" s="227"/>
      <c r="AA38" s="227" t="str">
        <f>IF(NOVA!V27&lt;&gt;"", NOVA!V27,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IF(Achievements!V45&lt;&gt;"","A","")</f>
        <v/>
      </c>
      <c r="I39" s="378"/>
      <c r="J39" s="178" t="str">
        <f>Electives!B47</f>
        <v>4b</v>
      </c>
      <c r="K39" s="36" t="str">
        <f>Electives!C47</f>
        <v>Use the pig pen code</v>
      </c>
      <c r="L39" s="31" t="str">
        <f>IF(Electives!V47&lt;&gt;"","E","")</f>
        <v/>
      </c>
      <c r="N39" s="367"/>
      <c r="O39" s="178" t="str">
        <f>Electives!B115</f>
        <v>1b</v>
      </c>
      <c r="P39" s="36" t="str">
        <f>Electives!C115</f>
        <v>Make a paper airplane catapult</v>
      </c>
      <c r="Q39" s="31" t="str">
        <f>IF(Electives!V115&lt;&gt;"","E","")</f>
        <v/>
      </c>
      <c r="R39" s="230"/>
      <c r="S39" s="160">
        <f>'Shooting Sports'!B6</f>
        <v>1</v>
      </c>
      <c r="T39" s="160" t="str">
        <f>'Shooting Sports'!C6</f>
        <v>Explain what to do if you find gun</v>
      </c>
      <c r="U39" s="160"/>
      <c r="V39" s="160" t="str">
        <f>IF('Shooting Sports'!V6&lt;&gt;"", 'Shooting Sports'!V6, "")</f>
        <v/>
      </c>
      <c r="W39" s="230"/>
      <c r="X39" s="227" t="str">
        <f>NOVA!B28</f>
        <v>3a5</v>
      </c>
      <c r="Y39" s="227" t="str">
        <f>NOVA!C28</f>
        <v>Share model and what you learned</v>
      </c>
      <c r="Z39" s="227"/>
      <c r="AA39" s="227" t="str">
        <f>IF(NOVA!V28&lt;&gt;"", NOVA!V28, "")</f>
        <v/>
      </c>
      <c r="AB39" s="230"/>
      <c r="AC39" s="227" t="str">
        <f>NOVA!B87</f>
        <v>1a</v>
      </c>
      <c r="AD39" s="227" t="str">
        <f>NOVA!C87</f>
        <v>Read or watch 1 hour of space content</v>
      </c>
      <c r="AE39" s="227"/>
      <c r="AF39" s="227" t="str">
        <f>IF(NOVA!V87&lt;&gt;"", NOVA!V87, "")</f>
        <v/>
      </c>
      <c r="AG39" s="230"/>
      <c r="AH39" s="227" t="str">
        <f>NOVA!B152</f>
        <v>1a</v>
      </c>
      <c r="AI39" s="227" t="str">
        <f>NOVA!C152</f>
        <v>Read or watch 1 hour of Math content</v>
      </c>
      <c r="AJ39" s="227"/>
      <c r="AK39" s="227" t="str">
        <f>IF(NOVA!V152&lt;&gt;"", NOVA!V152, "")</f>
        <v/>
      </c>
    </row>
    <row r="40" spans="1:37" ht="13.2" customHeight="1">
      <c r="A40" s="26"/>
      <c r="B40" s="26"/>
      <c r="D40" s="375"/>
      <c r="E40" s="31">
        <f>Achievements!$B46</f>
        <v>7</v>
      </c>
      <c r="F40" s="179" t="str">
        <f>Achievements!$C46</f>
        <v>Draw a map of your area</v>
      </c>
      <c r="G40" s="31" t="str">
        <f>IF(Achievements!V46&lt;&gt;"","A","")</f>
        <v/>
      </c>
      <c r="I40" s="378"/>
      <c r="J40" s="178" t="str">
        <f>Electives!B48</f>
        <v>4c</v>
      </c>
      <c r="K40" s="36" t="str">
        <f>Electives!C48</f>
        <v>Practice using a block cipher</v>
      </c>
      <c r="L40" s="31" t="str">
        <f>IF(Electives!V48&lt;&gt;"","E","")</f>
        <v/>
      </c>
      <c r="N40" s="367"/>
      <c r="O40" s="178">
        <f>Electives!B116</f>
        <v>2</v>
      </c>
      <c r="P40" s="36" t="str">
        <f>Electives!C116</f>
        <v>Sail two different boats</v>
      </c>
      <c r="Q40" s="31" t="str">
        <f>IF(Electives!V116&lt;&gt;"","E","")</f>
        <v/>
      </c>
      <c r="R40" s="230"/>
      <c r="S40" s="160">
        <f>'Shooting Sports'!B7</f>
        <v>2</v>
      </c>
      <c r="T40" s="160" t="str">
        <f>'Shooting Sports'!C7</f>
        <v>Load, fire, secure gun and safety mech.</v>
      </c>
      <c r="U40" s="160"/>
      <c r="V40" s="160" t="str">
        <f>IF('Shooting Sports'!V7&lt;&gt;"", 'Shooting Sports'!V7, "")</f>
        <v/>
      </c>
      <c r="W40" s="230"/>
      <c r="X40" s="227" t="str">
        <f>NOVA!B29</f>
        <v>3b1</v>
      </c>
      <c r="Y40" s="227" t="str">
        <f>NOVA!C29</f>
        <v>Collect 3 to 5 common minerals</v>
      </c>
      <c r="Z40" s="227"/>
      <c r="AA40" s="227" t="str">
        <f>IF(NOVA!V29&lt;&gt;"", NOVA!V29, "")</f>
        <v/>
      </c>
      <c r="AB40" s="230"/>
      <c r="AC40" s="227" t="str">
        <f>NOVA!B88</f>
        <v>1b</v>
      </c>
      <c r="AD40" s="227" t="str">
        <f>NOVA!C88</f>
        <v>List at least two questions or ideas</v>
      </c>
      <c r="AE40" s="227"/>
      <c r="AF40" s="227" t="str">
        <f>IF(NOVA!V88&lt;&gt;"", NOVA!V88, "")</f>
        <v/>
      </c>
      <c r="AG40" s="230"/>
      <c r="AH40" s="227" t="str">
        <f>NOVA!B153</f>
        <v>1b</v>
      </c>
      <c r="AI40" s="227" t="str">
        <f>NOVA!C153</f>
        <v>List at least two questions or ideas</v>
      </c>
      <c r="AJ40" s="227"/>
      <c r="AK40" s="227" t="str">
        <f>IF(NOVA!V153&lt;&gt;"", NOVA!V153,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IF(Electives!V117&lt;&gt;"","E","")</f>
        <v/>
      </c>
      <c r="R41" s="224"/>
      <c r="S41" s="160">
        <f>'Shooting Sports'!B8</f>
        <v>3</v>
      </c>
      <c r="T41" s="160" t="str">
        <f>'Shooting Sports'!C8</f>
        <v>Demonstrate good shooting techniques</v>
      </c>
      <c r="U41" s="160"/>
      <c r="V41" s="160" t="str">
        <f>IF('Shooting Sports'!V8&lt;&gt;"", 'Shooting Sports'!V8, "")</f>
        <v/>
      </c>
      <c r="W41" s="224"/>
      <c r="X41" s="227" t="str">
        <f>NOVA!B30</f>
        <v>3b2</v>
      </c>
      <c r="Y41" s="227" t="str">
        <f>NOVA!C30</f>
        <v>Types of rock these minerals found in</v>
      </c>
      <c r="Z41" s="227"/>
      <c r="AA41" s="227" t="str">
        <f>IF(NOVA!V30&lt;&gt;"", NOVA!V30, "")</f>
        <v/>
      </c>
      <c r="AB41" s="224"/>
      <c r="AC41" s="227" t="str">
        <f>NOVA!B89</f>
        <v>1c</v>
      </c>
      <c r="AD41" s="227" t="str">
        <f>NOVA!C89</f>
        <v>Discuss two with your counselor</v>
      </c>
      <c r="AE41" s="227"/>
      <c r="AF41" s="227" t="str">
        <f>IF(NOVA!V89&lt;&gt;"", NOVA!V89, "")</f>
        <v/>
      </c>
      <c r="AG41" s="224"/>
      <c r="AH41" s="227" t="str">
        <f>NOVA!B154</f>
        <v>1c</v>
      </c>
      <c r="AI41" s="227" t="str">
        <f>NOVA!C154</f>
        <v>Discuss two with your counselor</v>
      </c>
      <c r="AJ41" s="227"/>
      <c r="AK41" s="227" t="str">
        <f>IF(NOVA!V154&lt;&gt;"", NOVA!V154, "")</f>
        <v/>
      </c>
    </row>
    <row r="42" spans="1:37" ht="12.75" customHeight="1">
      <c r="D42" s="373" t="str">
        <f>Achievements!E48</f>
        <v>(do all)</v>
      </c>
      <c r="E42" s="35">
        <f>Achievements!$B49</f>
        <v>1</v>
      </c>
      <c r="F42" s="179" t="str">
        <f>Achievements!$C49</f>
        <v>Play catch</v>
      </c>
      <c r="G42" s="31" t="str">
        <f>IF(Achievements!V49&lt;&gt;"","A","")</f>
        <v/>
      </c>
      <c r="I42" s="366" t="str">
        <f>Electives!E50</f>
        <v>(do 1, 2, one of 3, one of 4)</v>
      </c>
      <c r="J42" s="178">
        <f>Electives!B51</f>
        <v>1</v>
      </c>
      <c r="K42" s="36" t="str">
        <f>Electives!C51</f>
        <v>Collect 10 items</v>
      </c>
      <c r="L42" s="31" t="str">
        <f>IF(Electives!V51&lt;&gt;"","E","")</f>
        <v/>
      </c>
      <c r="O42" s="174" t="str">
        <f>Electives!B119</f>
        <v>Paws of Skill</v>
      </c>
      <c r="P42" s="29"/>
      <c r="R42" s="104"/>
      <c r="S42" s="160">
        <f>'Shooting Sports'!B9</f>
        <v>4</v>
      </c>
      <c r="T42" s="160" t="str">
        <f>'Shooting Sports'!C9</f>
        <v>Show how to put away and store gun</v>
      </c>
      <c r="U42" s="160"/>
      <c r="V42" s="160" t="str">
        <f>IF('Shooting Sports'!V9&lt;&gt;"", 'Shooting Sports'!V9, "")</f>
        <v/>
      </c>
      <c r="W42" s="104"/>
      <c r="X42" s="227" t="str">
        <f>NOVA!B31</f>
        <v>3b3</v>
      </c>
      <c r="Y42" s="227" t="str">
        <f>NOVA!C31</f>
        <v>Explain difference of rock types</v>
      </c>
      <c r="Z42" s="227"/>
      <c r="AA42" s="227" t="str">
        <f>IF(NOVA!V31&lt;&gt;"", NOVA!V31, "")</f>
        <v/>
      </c>
      <c r="AB42" s="104"/>
      <c r="AC42" s="227">
        <f>NOVA!B90</f>
        <v>2</v>
      </c>
      <c r="AD42" s="227" t="str">
        <f>NOVA!C90</f>
        <v>Complete an elective listed in comment</v>
      </c>
      <c r="AE42" s="227"/>
      <c r="AF42" s="227" t="str">
        <f>IF(NOVA!V90&lt;&gt;"", NOVA!V90, "")</f>
        <v/>
      </c>
      <c r="AG42" s="104"/>
      <c r="AH42" s="227">
        <f>NOVA!B155</f>
        <v>2</v>
      </c>
      <c r="AI42" s="227" t="str">
        <f>NOVA!C155</f>
        <v>Complete the Code of the Wolf adventure</v>
      </c>
      <c r="AJ42" s="227"/>
      <c r="AK42" s="227" t="str">
        <f>IF(NOVA!V155&lt;&gt;"", NOVA!V155, "")</f>
        <v/>
      </c>
    </row>
    <row r="43" spans="1:37" ht="12.75" customHeight="1">
      <c r="D43" s="374"/>
      <c r="E43" s="35">
        <f>Achievements!$B50</f>
        <v>2</v>
      </c>
      <c r="F43" s="179" t="str">
        <f>Achievements!$C50</f>
        <v>Practice your balance</v>
      </c>
      <c r="G43" s="31" t="str">
        <f>IF(Achievements!V50&lt;&gt;"","A","")</f>
        <v/>
      </c>
      <c r="I43" s="371"/>
      <c r="J43" s="178">
        <f>Electives!B52</f>
        <v>2</v>
      </c>
      <c r="K43" s="36" t="str">
        <f>Electives!C52</f>
        <v>Share your collection</v>
      </c>
      <c r="L43" s="31" t="str">
        <f>IF(Electives!V52&lt;&gt;"","E","")</f>
        <v/>
      </c>
      <c r="N43" s="366" t="str">
        <f>Electives!E119</f>
        <v>(do 1-4)</v>
      </c>
      <c r="O43" s="178">
        <f>Electives!B120</f>
        <v>1</v>
      </c>
      <c r="P43" s="36" t="str">
        <f>Electives!C120</f>
        <v>Learn about being physically fit</v>
      </c>
      <c r="Q43" s="31" t="str">
        <f>IF(Electives!V120&lt;&gt;"","E","")</f>
        <v/>
      </c>
      <c r="R43" s="228"/>
      <c r="S43" s="3"/>
      <c r="T43" s="239" t="str">
        <f>'Shooting Sports'!C11</f>
        <v>BB Gun: Level 2</v>
      </c>
      <c r="U43" s="3"/>
      <c r="V43" s="3"/>
      <c r="W43" s="228"/>
      <c r="X43" s="227" t="str">
        <f>NOVA!B32</f>
        <v>3b4</v>
      </c>
      <c r="Y43" s="227" t="str">
        <f>NOVA!C32</f>
        <v>Share collection and what you learned</v>
      </c>
      <c r="Z43" s="227"/>
      <c r="AA43" s="227" t="str">
        <f>IF(NOVA!V32&lt;&gt;"", NOVA!V32, "")</f>
        <v/>
      </c>
      <c r="AB43" s="228"/>
      <c r="AC43" s="227">
        <f>NOVA!B91</f>
        <v>3</v>
      </c>
      <c r="AD43" s="227" t="str">
        <f>NOVA!C91</f>
        <v>Do TWO from A-F</v>
      </c>
      <c r="AE43" s="227"/>
      <c r="AF43" s="227" t="str">
        <f>IF(NOVA!V91&lt;&gt;"", NOVA!V91, "")</f>
        <v/>
      </c>
      <c r="AG43" s="228"/>
      <c r="AH43" s="227">
        <f>NOVA!B156</f>
        <v>3</v>
      </c>
      <c r="AI43" s="227" t="str">
        <f>NOVA!C156</f>
        <v>Do TWO of A, B or C</v>
      </c>
      <c r="AJ43" s="227"/>
      <c r="AK43" s="227" t="str">
        <f>IF(NOVA!V156&lt;&gt;"", NOVA!V156, "")</f>
        <v/>
      </c>
    </row>
    <row r="44" spans="1:37" ht="13.2" customHeight="1">
      <c r="D44" s="374"/>
      <c r="E44" s="35">
        <f>Achievements!$B51</f>
        <v>3</v>
      </c>
      <c r="F44" s="179" t="str">
        <f>Achievements!$C51</f>
        <v>Practice your flexibility</v>
      </c>
      <c r="G44" s="31" t="str">
        <f>IF(Achievements!V51&lt;&gt;"","A","")</f>
        <v/>
      </c>
      <c r="I44" s="371"/>
      <c r="J44" s="178" t="str">
        <f>Electives!B53</f>
        <v>3a</v>
      </c>
      <c r="K44" s="36" t="str">
        <f>Electives!C53</f>
        <v>Visit a museum displaying collections</v>
      </c>
      <c r="L44" s="31" t="str">
        <f>IF(Electives!V53&lt;&gt;"","E","")</f>
        <v/>
      </c>
      <c r="N44" s="367"/>
      <c r="O44" s="178">
        <f>Electives!B121</f>
        <v>2</v>
      </c>
      <c r="P44" s="36" t="str">
        <f>Electives!C121</f>
        <v>Talk about properly warming up</v>
      </c>
      <c r="Q44" s="31" t="str">
        <f>IF(Electives!V121&lt;&gt;"","E","")</f>
        <v/>
      </c>
      <c r="R44" s="228"/>
      <c r="S44" s="160">
        <f>'Shooting Sports'!B12</f>
        <v>1</v>
      </c>
      <c r="T44" s="160" t="str">
        <f>'Shooting Sports'!C12</f>
        <v>Earn the Level 1 Emblem for BB Gun</v>
      </c>
      <c r="U44" s="160"/>
      <c r="V44" s="160" t="str">
        <f>IF('Shooting Sports'!V12&lt;&gt;"", 'Shooting Sports'!V12, "")</f>
        <v/>
      </c>
      <c r="W44" s="228"/>
      <c r="X44" s="227" t="str">
        <f>NOVA!B33</f>
        <v>3c1</v>
      </c>
      <c r="Y44" s="227" t="str">
        <f>NOVA!C33</f>
        <v>Use 4 ways to monitor / predict weather</v>
      </c>
      <c r="Z44" s="227"/>
      <c r="AA44" s="227" t="str">
        <f>IF(NOVA!V33&lt;&gt;"", NOVA!V33, "")</f>
        <v/>
      </c>
      <c r="AB44" s="228"/>
      <c r="AC44" s="227" t="str">
        <f>NOVA!B92</f>
        <v>3a1</v>
      </c>
      <c r="AD44" s="227" t="str">
        <f>NOVA!C92</f>
        <v>Watch the stars</v>
      </c>
      <c r="AE44" s="227"/>
      <c r="AF44" s="227" t="str">
        <f>IF(NOVA!V92&lt;&gt;"", NOVA!V92, "")</f>
        <v/>
      </c>
      <c r="AG44" s="228"/>
      <c r="AH44" s="227" t="str">
        <f>NOVA!B157</f>
        <v>3a</v>
      </c>
      <c r="AI44" s="227" t="str">
        <f>NOVA!C157</f>
        <v>Choose 2 and calculate your weight there</v>
      </c>
      <c r="AJ44" s="227"/>
      <c r="AK44" s="227" t="str">
        <f>IF(NOVA!V157&lt;&gt;"", NOVA!V157, "")</f>
        <v/>
      </c>
    </row>
    <row r="45" spans="1:37">
      <c r="D45" s="374"/>
      <c r="E45" s="35">
        <f>Achievements!$B52</f>
        <v>4</v>
      </c>
      <c r="F45" s="179" t="str">
        <f>Achievements!$C52</f>
        <v>Play a sport with your den or family</v>
      </c>
      <c r="G45" s="31" t="str">
        <f>IF(Achievements!V52&lt;&gt;"","A","")</f>
        <v/>
      </c>
      <c r="I45" s="371"/>
      <c r="J45" s="178" t="str">
        <f>Electives!B54</f>
        <v>3b</v>
      </c>
      <c r="K45" s="36" t="str">
        <f>Electives!C54</f>
        <v>Watch a show about collecing</v>
      </c>
      <c r="L45" s="31" t="str">
        <f>IF(Electives!V54&lt;&gt;"","E","")</f>
        <v/>
      </c>
      <c r="N45" s="367"/>
      <c r="O45" s="178">
        <f>Electives!B122</f>
        <v>3</v>
      </c>
      <c r="P45" s="36" t="str">
        <f>Electives!C122</f>
        <v>Practice two physical fitness skills</v>
      </c>
      <c r="Q45" s="31" t="str">
        <f>IF(Electives!V122&lt;&gt;"","E","")</f>
        <v/>
      </c>
      <c r="R45" s="228"/>
      <c r="S45" s="160" t="str">
        <f>'Shooting Sports'!B13</f>
        <v>S1</v>
      </c>
      <c r="T45" s="160" t="str">
        <f>'Shooting Sports'!C13</f>
        <v>Demonstrate one shooting position</v>
      </c>
      <c r="U45" s="160"/>
      <c r="V45" s="160" t="str">
        <f>IF('Shooting Sports'!V13&lt;&gt;"", 'Shooting Sports'!V13, "")</f>
        <v/>
      </c>
      <c r="W45" s="228"/>
      <c r="X45" s="227" t="str">
        <f>NOVA!B34</f>
        <v>3c2</v>
      </c>
      <c r="Y45" s="227" t="str">
        <f>NOVA!C34</f>
        <v>Analyze predictions for a week</v>
      </c>
      <c r="Z45" s="227"/>
      <c r="AA45" s="227" t="str">
        <f>IF(NOVA!V34&lt;&gt;"", NOVA!V34, "")</f>
        <v/>
      </c>
      <c r="AB45" s="228"/>
      <c r="AC45" s="227" t="str">
        <f>NOVA!B93</f>
        <v>3a2</v>
      </c>
      <c r="AD45" s="227" t="str">
        <f>NOVA!C93</f>
        <v>Find and draw 5 constellations</v>
      </c>
      <c r="AE45" s="227"/>
      <c r="AF45" s="227" t="str">
        <f>IF(NOVA!V93&lt;&gt;"", NOVA!V93, "")</f>
        <v/>
      </c>
      <c r="AG45" s="228"/>
      <c r="AH45" s="227" t="str">
        <f>NOVA!B158</f>
        <v>3a1</v>
      </c>
      <c r="AI45" s="227" t="str">
        <f>NOVA!C158</f>
        <v>On the sun or moon</v>
      </c>
      <c r="AJ45" s="227"/>
      <c r="AK45" s="227" t="str">
        <f>IF(NOVA!V158&lt;&gt;"", NOVA!V158, "")</f>
        <v/>
      </c>
    </row>
    <row r="46" spans="1:37">
      <c r="D46" s="374"/>
      <c r="E46" s="35">
        <f>Achievements!$B53</f>
        <v>5</v>
      </c>
      <c r="F46" s="179" t="str">
        <f>Achievements!$C53</f>
        <v>Do two animal walks</v>
      </c>
      <c r="G46" s="31" t="str">
        <f>IF(Achievements!V53&lt;&gt;"","A","")</f>
        <v/>
      </c>
      <c r="I46" s="371"/>
      <c r="J46" s="178" t="str">
        <f>Electives!B55</f>
        <v>4a</v>
      </c>
      <c r="K46" s="36" t="str">
        <f>Electives!C55</f>
        <v>Collect 10 autographs</v>
      </c>
      <c r="L46" s="31" t="str">
        <f>IF(Electives!V55&lt;&gt;"","E","")</f>
        <v/>
      </c>
      <c r="N46" s="367"/>
      <c r="O46" s="178">
        <f>Electives!B123</f>
        <v>4</v>
      </c>
      <c r="P46" s="36" t="str">
        <f>Electives!C123</f>
        <v>Play a team sport for 30 min</v>
      </c>
      <c r="Q46" s="31" t="str">
        <f>IF(Electives!V123&lt;&gt;"","E","")</f>
        <v/>
      </c>
      <c r="R46" s="228"/>
      <c r="S46" s="160" t="str">
        <f>'Shooting Sports'!B14</f>
        <v>S2</v>
      </c>
      <c r="T46" s="160" t="str">
        <f>'Shooting Sports'!C14</f>
        <v>Fire 5 BBs in 3 volleys at the Cub target</v>
      </c>
      <c r="U46" s="160"/>
      <c r="V46" s="160" t="str">
        <f>IF('Shooting Sports'!V14&lt;&gt;"", 'Shooting Sports'!V14, "")</f>
        <v/>
      </c>
      <c r="W46" s="228"/>
      <c r="X46" s="227" t="str">
        <f>NOVA!B35</f>
        <v>3c3</v>
      </c>
      <c r="Y46" s="227" t="str">
        <f>NOVA!C35</f>
        <v>Discuss work with counselor</v>
      </c>
      <c r="Z46" s="227"/>
      <c r="AA46" s="227" t="str">
        <f>IF(NOVA!V35&lt;&gt;"", NOVA!V35, "")</f>
        <v/>
      </c>
      <c r="AB46" s="228"/>
      <c r="AC46" s="227" t="str">
        <f>NOVA!B94</f>
        <v>3a3</v>
      </c>
      <c r="AD46" s="227" t="str">
        <f>NOVA!C94</f>
        <v>Discuss with counselor</v>
      </c>
      <c r="AE46" s="227"/>
      <c r="AF46" s="227" t="str">
        <f>IF(NOVA!V94&lt;&gt;"", NOVA!V94, "")</f>
        <v/>
      </c>
      <c r="AG46" s="228"/>
      <c r="AH46" s="227" t="str">
        <f>NOVA!B159</f>
        <v>3a2</v>
      </c>
      <c r="AI46" s="227" t="str">
        <f>NOVA!C159</f>
        <v>On Jupiter or Pluto</v>
      </c>
      <c r="AJ46" s="227"/>
      <c r="AK46" s="227" t="str">
        <f>IF(NOVA!V159&lt;&gt;"", NOVA!V159, "")</f>
        <v/>
      </c>
    </row>
    <row r="47" spans="1:37" ht="13.2" customHeight="1">
      <c r="D47" s="375"/>
      <c r="E47" s="31">
        <f>Achievements!$B54</f>
        <v>6</v>
      </c>
      <c r="F47" s="179" t="str">
        <f>Achievements!$C54</f>
        <v>Demonstrate healthy eating</v>
      </c>
      <c r="G47" s="31" t="str">
        <f>IF(Achievements!V54&lt;&gt;"","A","")</f>
        <v/>
      </c>
      <c r="I47" s="372"/>
      <c r="J47" s="178" t="str">
        <f>Electives!B56</f>
        <v>4b</v>
      </c>
      <c r="K47" s="36" t="str">
        <f>Electives!C56</f>
        <v>Write a famous person for an autograph</v>
      </c>
      <c r="L47" s="31" t="str">
        <f>IF(Electives!V56&lt;&gt;"","E","")</f>
        <v/>
      </c>
      <c r="N47" s="367"/>
      <c r="O47" s="178">
        <f>Electives!B124</f>
        <v>5</v>
      </c>
      <c r="P47" s="36" t="str">
        <f>Electives!C124</f>
        <v>Talk about sportsmanship</v>
      </c>
      <c r="Q47" s="31" t="str">
        <f>IF(Electives!V124&lt;&gt;"","E","")</f>
        <v/>
      </c>
      <c r="R47" s="228"/>
      <c r="S47" s="160" t="str">
        <f>'Shooting Sports'!B15</f>
        <v>S3</v>
      </c>
      <c r="T47" s="160" t="str">
        <f>'Shooting Sports'!C15</f>
        <v>Demonstrate/Explain range commands</v>
      </c>
      <c r="U47" s="160"/>
      <c r="V47" s="160" t="str">
        <f>IF('Shooting Sports'!V15&lt;&gt;"", 'Shooting Sports'!V15, "")</f>
        <v/>
      </c>
      <c r="W47" s="228"/>
      <c r="X47" s="227" t="str">
        <f>NOVA!B36</f>
        <v>3d</v>
      </c>
      <c r="Y47" s="227" t="str">
        <f>NOVA!C36</f>
        <v>Choose 2 habitats and complete activity</v>
      </c>
      <c r="Z47" s="227"/>
      <c r="AA47" s="227" t="str">
        <f>IF(NOVA!V36&lt;&gt;"", NOVA!V36, "")</f>
        <v/>
      </c>
      <c r="AB47" s="228"/>
      <c r="AC47" s="227" t="str">
        <f>NOVA!B95</f>
        <v>3b1</v>
      </c>
      <c r="AD47" s="227" t="str">
        <f>NOVA!C95</f>
        <v>Explain revolution, orbit and rotation</v>
      </c>
      <c r="AE47" s="227"/>
      <c r="AF47" s="227" t="str">
        <f>IF(NOVA!V95&lt;&gt;"", NOVA!V95, "")</f>
        <v/>
      </c>
      <c r="AG47" s="228"/>
      <c r="AH47" s="227" t="str">
        <f>NOVA!B160</f>
        <v>3a3</v>
      </c>
      <c r="AI47" s="227" t="str">
        <f>NOVA!C160</f>
        <v>On a planet of your choice</v>
      </c>
      <c r="AJ47" s="227"/>
      <c r="AK47" s="227" t="str">
        <f>IF(NOVA!V160&lt;&gt;"", NOVA!V160, "")</f>
        <v/>
      </c>
    </row>
    <row r="48" spans="1:37" ht="12.75" customHeight="1">
      <c r="I48" s="131"/>
      <c r="J48" s="174" t="str">
        <f>Electives!B58</f>
        <v>Cubs Who Care</v>
      </c>
      <c r="K48" s="29"/>
      <c r="N48" s="367"/>
      <c r="O48" s="178">
        <f>Electives!B125</f>
        <v>6</v>
      </c>
      <c r="P48" s="36" t="str">
        <f>Electives!C125</f>
        <v>Visit a sporting event</v>
      </c>
      <c r="Q48" s="31" t="str">
        <f>IF(Electives!V125&lt;&gt;"","E","")</f>
        <v/>
      </c>
      <c r="R48" s="228"/>
      <c r="S48" s="160" t="str">
        <f>'Shooting Sports'!B16</f>
        <v>S4</v>
      </c>
      <c r="T48" s="160" t="str">
        <f>'Shooting Sports'!C16</f>
        <v>5 facts about BB gun history</v>
      </c>
      <c r="U48" s="160"/>
      <c r="V48" s="160" t="str">
        <f>IF('Shooting Sports'!V16&lt;&gt;"", 'Shooting Sports'!V16, "")</f>
        <v/>
      </c>
      <c r="W48" s="228"/>
      <c r="X48" s="227" t="str">
        <f>NOVA!B37</f>
        <v>3d1</v>
      </c>
      <c r="Y48" s="227" t="str">
        <f>NOVA!C37</f>
        <v>Prairie</v>
      </c>
      <c r="Z48" s="227"/>
      <c r="AA48" s="227" t="str">
        <f>IF(NOVA!V37&lt;&gt;"", NOVA!V37, "")</f>
        <v/>
      </c>
      <c r="AB48" s="228"/>
      <c r="AC48" s="227" t="str">
        <f>NOVA!B96</f>
        <v>3b2</v>
      </c>
      <c r="AD48" s="227" t="str">
        <f>NOVA!C96</f>
        <v>Compare 3 planets to the Earth</v>
      </c>
      <c r="AE48" s="227"/>
      <c r="AF48" s="227" t="str">
        <f>IF(NOVA!V96&lt;&gt;"", NOVA!V96, "")</f>
        <v/>
      </c>
      <c r="AG48" s="228"/>
      <c r="AH48" s="227" t="str">
        <f>NOVA!B161</f>
        <v>3b</v>
      </c>
      <c r="AI48" s="227" t="str">
        <f>NOVA!C161</f>
        <v>Choose one and calculate its height</v>
      </c>
      <c r="AJ48" s="227"/>
      <c r="AK48" s="227" t="str">
        <f>IF(NOVA!V161&lt;&gt;"", NOVA!V161, "")</f>
        <v/>
      </c>
    </row>
    <row r="49" spans="5:37" ht="12.75" customHeight="1">
      <c r="E49" s="30"/>
      <c r="F49" s="45"/>
      <c r="G49" s="3"/>
      <c r="I49" s="378" t="str">
        <f>Electives!E58</f>
        <v>(do four)</v>
      </c>
      <c r="J49" s="219">
        <f>Electives!B59</f>
        <v>1</v>
      </c>
      <c r="K49" s="36" t="str">
        <f>Electives!C59</f>
        <v>Try using a wheelchair or crutches</v>
      </c>
      <c r="L49" s="31" t="str">
        <f>IF(Electives!V59&lt;&gt;"","E","")</f>
        <v/>
      </c>
      <c r="N49" s="368"/>
      <c r="O49" s="178">
        <f>Electives!B126</f>
        <v>7</v>
      </c>
      <c r="P49" s="36" t="str">
        <f>Electives!C126</f>
        <v>Make an obstacle course</v>
      </c>
      <c r="Q49" s="31" t="str">
        <f>IF(Electives!V126&lt;&gt;"","E","")</f>
        <v/>
      </c>
      <c r="R49" s="228"/>
      <c r="S49" s="3"/>
      <c r="T49" s="239" t="str">
        <f>'Shooting Sports'!C18</f>
        <v>Archery: Level 1</v>
      </c>
      <c r="U49" s="3"/>
      <c r="V49" s="3"/>
      <c r="W49" s="228"/>
      <c r="X49" s="227" t="str">
        <f>NOVA!B38</f>
        <v>3d2</v>
      </c>
      <c r="Y49" s="227" t="str">
        <f>NOVA!C38</f>
        <v>Temperate forest</v>
      </c>
      <c r="Z49" s="227"/>
      <c r="AA49" s="227" t="str">
        <f>IF(NOVA!V38&lt;&gt;"", NOVA!V38, "")</f>
        <v/>
      </c>
      <c r="AB49" s="228"/>
      <c r="AC49" s="227" t="str">
        <f>NOVA!B97</f>
        <v>3b3</v>
      </c>
      <c r="AD49" s="227" t="str">
        <f>NOVA!C97</f>
        <v>Discuss with counselor</v>
      </c>
      <c r="AE49" s="227"/>
      <c r="AF49" s="227" t="str">
        <f>IF(NOVA!V97&lt;&gt;"", NOVA!V97, "")</f>
        <v/>
      </c>
      <c r="AG49" s="228"/>
      <c r="AH49" s="227" t="str">
        <f>NOVA!B162</f>
        <v>3b1</v>
      </c>
      <c r="AI49" s="227" t="str">
        <f>NOVA!C162</f>
        <v>A tree</v>
      </c>
      <c r="AJ49" s="227"/>
      <c r="AK49" s="227" t="str">
        <f>IF(NOVA!V162&lt;&gt;"", NOVA!V162, "")</f>
        <v/>
      </c>
    </row>
    <row r="50" spans="5:37">
      <c r="E50" s="30"/>
      <c r="F50" s="3"/>
      <c r="G50" s="3"/>
      <c r="I50" s="378"/>
      <c r="J50" s="219">
        <f>Electives!B60</f>
        <v>2</v>
      </c>
      <c r="K50" s="36" t="str">
        <f>Electives!C60</f>
        <v>Learn about handicapped sports</v>
      </c>
      <c r="L50" s="31" t="str">
        <f>IF(Electives!V60&lt;&gt;"","E","")</f>
        <v/>
      </c>
      <c r="O50" s="174" t="str">
        <f>Electives!B128</f>
        <v>Spirit of the Water</v>
      </c>
      <c r="P50" s="29"/>
      <c r="R50" s="224"/>
      <c r="S50" s="160">
        <f>'Shooting Sports'!B19</f>
        <v>1</v>
      </c>
      <c r="T50" s="160" t="str">
        <f>'Shooting Sports'!C19</f>
        <v>Follow archery range rules and whistles</v>
      </c>
      <c r="U50" s="160"/>
      <c r="V50" s="160" t="str">
        <f>IF('Shooting Sports'!V19&lt;&gt;"", 'Shooting Sports'!V19, "")</f>
        <v/>
      </c>
      <c r="W50" s="224"/>
      <c r="X50" s="227" t="str">
        <f>NOVA!B39</f>
        <v>3d3</v>
      </c>
      <c r="Y50" s="227" t="str">
        <f>NOVA!C39</f>
        <v>Aquatic ecosystem</v>
      </c>
      <c r="Z50" s="227"/>
      <c r="AA50" s="227" t="str">
        <f>IF(NOVA!V39&lt;&gt;"", NOVA!V39, "")</f>
        <v/>
      </c>
      <c r="AB50" s="224"/>
      <c r="AC50" s="227" t="str">
        <f>NOVA!B98</f>
        <v>3c1</v>
      </c>
      <c r="AD50" s="227" t="str">
        <f>NOVA!C98</f>
        <v>Design a rover and tell what it collects</v>
      </c>
      <c r="AE50" s="227"/>
      <c r="AF50" s="227" t="str">
        <f>IF(NOVA!V98&lt;&gt;"", NOVA!V98, "")</f>
        <v/>
      </c>
      <c r="AG50" s="224"/>
      <c r="AH50" s="227" t="str">
        <f>NOVA!B163</f>
        <v>3b2</v>
      </c>
      <c r="AI50" s="227" t="str">
        <f>NOVA!C163</f>
        <v>Your house</v>
      </c>
      <c r="AJ50" s="227"/>
      <c r="AK50" s="227" t="str">
        <f>IF(NOVA!V163&lt;&gt;"", NOVA!V163, "")</f>
        <v/>
      </c>
    </row>
    <row r="51" spans="5:37" ht="13.2" customHeight="1">
      <c r="E51" s="30"/>
      <c r="F51" s="3"/>
      <c r="G51" s="3"/>
      <c r="I51" s="378"/>
      <c r="J51" s="219">
        <f>Electives!B61</f>
        <v>3</v>
      </c>
      <c r="K51" s="36" t="str">
        <f>Electives!C61</f>
        <v>Learn about "invisible" disabilities</v>
      </c>
      <c r="L51" s="31" t="str">
        <f>IF(Electives!V61&lt;&gt;"","E","")</f>
        <v/>
      </c>
      <c r="N51" s="378" t="str">
        <f>Electives!E128</f>
        <v>(do all)</v>
      </c>
      <c r="O51" s="178">
        <f>Electives!B129</f>
        <v>1</v>
      </c>
      <c r="P51" s="36" t="str">
        <f>Electives!C129</f>
        <v>Demonstrate how water can be polluted</v>
      </c>
      <c r="Q51" s="31" t="str">
        <f>IF(Electives!V129&lt;&gt;"","E","")</f>
        <v/>
      </c>
      <c r="R51" s="104"/>
      <c r="S51" s="160">
        <f>'Shooting Sports'!B20</f>
        <v>2</v>
      </c>
      <c r="T51" s="160" t="str">
        <f>'Shooting Sports'!C20</f>
        <v>Identify recurve and compound bow</v>
      </c>
      <c r="U51" s="160"/>
      <c r="V51" s="160" t="str">
        <f>IF('Shooting Sports'!V20&lt;&gt;"", 'Shooting Sports'!V20, "")</f>
        <v/>
      </c>
      <c r="W51" s="104"/>
      <c r="X51" s="227" t="str">
        <f>NOVA!B40</f>
        <v>3d4</v>
      </c>
      <c r="Y51" s="227" t="str">
        <f>NOVA!C40</f>
        <v>Temperate / Subtropical rain forest</v>
      </c>
      <c r="Z51" s="227"/>
      <c r="AA51" s="227" t="str">
        <f>IF(NOVA!V40&lt;&gt;"", NOVA!V40, "")</f>
        <v/>
      </c>
      <c r="AB51" s="104"/>
      <c r="AC51" s="227" t="str">
        <f>NOVA!B99</f>
        <v>3c2</v>
      </c>
      <c r="AD51" s="227" t="str">
        <f>NOVA!C99</f>
        <v>How would rover work</v>
      </c>
      <c r="AE51" s="227"/>
      <c r="AF51" s="227" t="str">
        <f>IF(NOVA!V99&lt;&gt;"", NOVA!V99, "")</f>
        <v/>
      </c>
      <c r="AG51" s="104"/>
      <c r="AH51" s="227" t="str">
        <f>NOVA!B164</f>
        <v>3b3</v>
      </c>
      <c r="AI51" s="227" t="str">
        <f>NOVA!C164</f>
        <v>A building of your choice</v>
      </c>
      <c r="AJ51" s="227"/>
      <c r="AK51" s="227" t="str">
        <f>IF(NOVA!V164&lt;&gt;"", NOVA!V164, "")</f>
        <v/>
      </c>
    </row>
    <row r="52" spans="5:37">
      <c r="E52" s="30"/>
      <c r="F52" s="3"/>
      <c r="G52" s="3"/>
      <c r="I52" s="378"/>
      <c r="J52" s="219">
        <f>Electives!B62</f>
        <v>4</v>
      </c>
      <c r="K52" s="36" t="str">
        <f>Electives!C62</f>
        <v>Do 3 of the following wearing gloves</v>
      </c>
      <c r="L52" s="31" t="str">
        <f>IF(Electives!V62&lt;&gt;"","E","")</f>
        <v/>
      </c>
      <c r="N52" s="378"/>
      <c r="O52" s="178">
        <f>Electives!B130</f>
        <v>2</v>
      </c>
      <c r="P52" s="36" t="str">
        <f>Electives!C130</f>
        <v>Help conserve water</v>
      </c>
      <c r="Q52" s="31" t="str">
        <f>IF(Electives!V130&lt;&gt;"","E","")</f>
        <v/>
      </c>
      <c r="R52" s="232"/>
      <c r="S52" s="160">
        <f>'Shooting Sports'!B21</f>
        <v>3</v>
      </c>
      <c r="T52" s="160" t="str">
        <f>'Shooting Sports'!C21</f>
        <v>Demonstrate arm/finger guards &amp; quiver</v>
      </c>
      <c r="U52" s="160"/>
      <c r="V52" s="160" t="str">
        <f>IF('Shooting Sports'!V21&lt;&gt;"", 'Shooting Sports'!V21, "")</f>
        <v/>
      </c>
      <c r="W52" s="232"/>
      <c r="X52" s="227" t="str">
        <f>NOVA!B41</f>
        <v>3d5</v>
      </c>
      <c r="Y52" s="227" t="str">
        <f>NOVA!C41</f>
        <v>Desert</v>
      </c>
      <c r="Z52" s="227"/>
      <c r="AA52" s="227" t="str">
        <f>IF(NOVA!V41&lt;&gt;"", NOVA!V41, "")</f>
        <v/>
      </c>
      <c r="AB52" s="232"/>
      <c r="AC52" s="227" t="str">
        <f>NOVA!B100</f>
        <v>3c3</v>
      </c>
      <c r="AD52" s="227" t="str">
        <f>NOVA!C100</f>
        <v>How would rover transmit data</v>
      </c>
      <c r="AE52" s="227"/>
      <c r="AF52" s="227" t="str">
        <f>IF(NOVA!V100&lt;&gt;"", NOVA!V100, "")</f>
        <v/>
      </c>
      <c r="AG52" s="232"/>
      <c r="AH52" s="227" t="str">
        <f>NOVA!B165</f>
        <v>3c</v>
      </c>
      <c r="AI52" s="227" t="str">
        <f>NOVA!C165</f>
        <v>Calculate the volume of air in your room</v>
      </c>
      <c r="AJ52" s="227"/>
      <c r="AK52" s="227" t="str">
        <f>IF(NOVA!V165&lt;&gt;"", NOVA!V165, "")</f>
        <v/>
      </c>
    </row>
    <row r="53" spans="5:37" ht="13.2" customHeight="1">
      <c r="E53" s="30"/>
      <c r="F53" s="3"/>
      <c r="G53" s="3"/>
      <c r="I53" s="378"/>
      <c r="J53" s="219" t="str">
        <f>Electives!B63</f>
        <v>4a</v>
      </c>
      <c r="K53" s="36" t="str">
        <f>Electives!C63</f>
        <v>Tie your shoes</v>
      </c>
      <c r="L53" s="31" t="str">
        <f>IF(Electives!V63&lt;&gt;"","E","")</f>
        <v/>
      </c>
      <c r="N53" s="378"/>
      <c r="O53" s="178">
        <f>Electives!B131</f>
        <v>3</v>
      </c>
      <c r="P53" s="36" t="str">
        <f>Electives!C131</f>
        <v>Explain why swimming is good exercise</v>
      </c>
      <c r="Q53" s="31" t="str">
        <f>IF(Electives!V131&lt;&gt;"","E","")</f>
        <v/>
      </c>
      <c r="R53" s="233"/>
      <c r="S53" s="160">
        <f>'Shooting Sports'!B22</f>
        <v>4</v>
      </c>
      <c r="T53" s="160" t="str">
        <f>'Shooting Sports'!C22</f>
        <v>Properly shoot a bow</v>
      </c>
      <c r="U53" s="160"/>
      <c r="V53" s="160" t="str">
        <f>IF('Shooting Sports'!V22&lt;&gt;"", 'Shooting Sports'!V22, "")</f>
        <v/>
      </c>
      <c r="W53" s="233"/>
      <c r="X53" s="227" t="str">
        <f>NOVA!B42</f>
        <v>3d6</v>
      </c>
      <c r="Y53" s="227" t="str">
        <f>NOVA!C42</f>
        <v>Polar ice</v>
      </c>
      <c r="Z53" s="227"/>
      <c r="AA53" s="227" t="str">
        <f>IF(NOVA!V42&lt;&gt;"", NOVA!V42, "")</f>
        <v/>
      </c>
      <c r="AB53" s="233"/>
      <c r="AC53" s="227" t="str">
        <f>NOVA!B101</f>
        <v>3c4</v>
      </c>
      <c r="AD53" s="227" t="str">
        <f>NOVA!C101</f>
        <v>Why rovers are needed</v>
      </c>
      <c r="AE53" s="227"/>
      <c r="AF53" s="227" t="str">
        <f>IF(NOVA!V101&lt;&gt;"", NOVA!V101, "")</f>
        <v/>
      </c>
      <c r="AG53" s="233"/>
      <c r="AH53" s="227" t="str">
        <f>NOVA!B166</f>
        <v>4a1</v>
      </c>
      <c r="AI53" s="227" t="str">
        <f>NOVA!C166</f>
        <v>Look up and discuss cryptography</v>
      </c>
      <c r="AJ53" s="227"/>
      <c r="AK53" s="227" t="str">
        <f>IF(NOVA!V166&lt;&gt;"", NOVA!V166, "")</f>
        <v/>
      </c>
    </row>
    <row r="54" spans="5:37">
      <c r="I54" s="378"/>
      <c r="J54" s="219" t="str">
        <f>Electives!B64</f>
        <v>4b</v>
      </c>
      <c r="K54" s="36" t="str">
        <f>Electives!C64</f>
        <v>Use a fork to pick up food</v>
      </c>
      <c r="L54" s="31" t="str">
        <f>IF(Electives!V64&lt;&gt;"","E","")</f>
        <v/>
      </c>
      <c r="N54" s="378"/>
      <c r="O54" s="178">
        <f>Electives!B132</f>
        <v>4</v>
      </c>
      <c r="P54" s="36" t="str">
        <f>Electives!C132</f>
        <v>Explain the water safety rules</v>
      </c>
      <c r="Q54" s="31" t="str">
        <f>IF(Electives!V132&lt;&gt;"","E","")</f>
        <v/>
      </c>
      <c r="R54" s="233"/>
      <c r="S54" s="160">
        <f>'Shooting Sports'!B23</f>
        <v>5</v>
      </c>
      <c r="T54" s="160" t="str">
        <f>'Shooting Sports'!C23</f>
        <v>Safely retrieve arrows</v>
      </c>
      <c r="U54" s="160"/>
      <c r="V54" s="160" t="str">
        <f>IF('Shooting Sports'!V23&lt;&gt;"", 'Shooting Sports'!V23, "")</f>
        <v/>
      </c>
      <c r="W54" s="233"/>
      <c r="X54" s="227" t="str">
        <f>NOVA!B43</f>
        <v>3d7</v>
      </c>
      <c r="Y54" s="227" t="str">
        <f>NOVA!C43</f>
        <v>Tide pools</v>
      </c>
      <c r="Z54" s="227"/>
      <c r="AA54" s="227" t="str">
        <f>IF(NOVA!V43&lt;&gt;"", NOVA!V43, "")</f>
        <v/>
      </c>
      <c r="AB54" s="233"/>
      <c r="AC54" s="227" t="str">
        <f>NOVA!B102</f>
        <v>3d1</v>
      </c>
      <c r="AD54" s="227" t="str">
        <f>NOVA!C102</f>
        <v>Design a space colony</v>
      </c>
      <c r="AE54" s="227"/>
      <c r="AF54" s="227" t="str">
        <f>IF(NOVA!V102&lt;&gt;"", NOVA!V102, "")</f>
        <v/>
      </c>
      <c r="AG54" s="233"/>
      <c r="AH54" s="227" t="str">
        <f>NOVA!B167</f>
        <v>4a2</v>
      </c>
      <c r="AI54" s="227" t="str">
        <f>NOVA!C167</f>
        <v>Discuss 3 ways codes are made</v>
      </c>
      <c r="AJ54" s="227"/>
      <c r="AK54" s="227" t="str">
        <f>IF(NOVA!V167&lt;&gt;"", NOVA!V167, "")</f>
        <v/>
      </c>
    </row>
    <row r="55" spans="5:37">
      <c r="I55" s="378"/>
      <c r="J55" s="219" t="str">
        <f>Electives!B65</f>
        <v>4c</v>
      </c>
      <c r="K55" s="36" t="str">
        <f>Electives!C65</f>
        <v>Play a card game</v>
      </c>
      <c r="L55" s="31" t="str">
        <f>IF(Electives!V65&lt;&gt;"","E","")</f>
        <v/>
      </c>
      <c r="N55" s="378"/>
      <c r="O55" s="178">
        <f>Electives!B133</f>
        <v>5</v>
      </c>
      <c r="P55" s="36" t="str">
        <f>Electives!C133</f>
        <v>Jump into a pool and swim 25 feet</v>
      </c>
      <c r="Q55" s="31" t="str">
        <f>IF(Electives!V133&lt;&gt;"","E","")</f>
        <v/>
      </c>
      <c r="R55" s="233"/>
      <c r="S55" s="3"/>
      <c r="T55" s="239" t="str">
        <f>'Shooting Sports'!C25</f>
        <v>Archery: Level 2</v>
      </c>
      <c r="U55" s="3"/>
      <c r="V55" s="3"/>
      <c r="W55" s="233"/>
      <c r="X55" s="227">
        <f>NOVA!B44</f>
        <v>4</v>
      </c>
      <c r="Y55" s="227" t="str">
        <f>NOVA!C44</f>
        <v>Do A or B</v>
      </c>
      <c r="Z55" s="227"/>
      <c r="AA55" s="227" t="str">
        <f>IF(NOVA!V44&lt;&gt;"", NOVA!V44, "")</f>
        <v/>
      </c>
      <c r="AB55" s="233"/>
      <c r="AC55" s="238" t="str">
        <f>NOVA!B103</f>
        <v>3d2</v>
      </c>
      <c r="AD55" s="227" t="str">
        <f>NOVA!C103</f>
        <v>Discuss survival needs</v>
      </c>
      <c r="AE55" s="227"/>
      <c r="AF55" s="227" t="str">
        <f>IF(NOVA!V103&lt;&gt;"", NOVA!V103, "")</f>
        <v/>
      </c>
      <c r="AG55" s="233"/>
      <c r="AH55" s="227" t="str">
        <f>NOVA!B168</f>
        <v>4a3</v>
      </c>
      <c r="AI55" s="227" t="str">
        <f>NOVA!C168</f>
        <v>Discuss how codes relate to math</v>
      </c>
      <c r="AJ55" s="227"/>
      <c r="AK55" s="227" t="str">
        <f>IF(NOVA!V168&lt;&gt;"", NOVA!V168, "")</f>
        <v/>
      </c>
    </row>
    <row r="56" spans="5:37" ht="13.2" customHeight="1">
      <c r="I56" s="378"/>
      <c r="J56" s="219" t="str">
        <f>Electives!B66</f>
        <v>4d</v>
      </c>
      <c r="K56" s="36" t="str">
        <f>Electives!C66</f>
        <v>Play a video game</v>
      </c>
      <c r="L56" s="31" t="str">
        <f>IF(Electives!V66&lt;&gt;"","E","")</f>
        <v/>
      </c>
      <c r="O56"/>
      <c r="R56" s="233"/>
      <c r="S56" s="160">
        <f>'Shooting Sports'!B26</f>
        <v>1</v>
      </c>
      <c r="T56" s="160" t="str">
        <f>'Shooting Sports'!C26</f>
        <v>Earn the Level 1 Emblem for Archery</v>
      </c>
      <c r="U56" s="160"/>
      <c r="V56" s="160" t="str">
        <f>IF('Shooting Sports'!V26&lt;&gt;"", 'Shooting Sports'!V26, "")</f>
        <v/>
      </c>
      <c r="W56" s="233"/>
      <c r="X56" s="227" t="str">
        <f>NOVA!B45</f>
        <v>4a</v>
      </c>
      <c r="Y56" s="227" t="str">
        <f>NOVA!C45</f>
        <v>Visit a place where earth science is done</v>
      </c>
      <c r="Z56" s="227"/>
      <c r="AA56" s="227" t="str">
        <f>IF(NOVA!V45&lt;&gt;"", NOVA!V45, "")</f>
        <v/>
      </c>
      <c r="AB56" s="233"/>
      <c r="AC56" s="227" t="str">
        <f>NOVA!B104</f>
        <v>3e</v>
      </c>
      <c r="AD56" s="227" t="str">
        <f>NOVA!C104</f>
        <v>Map an asteroid</v>
      </c>
      <c r="AE56" s="227"/>
      <c r="AF56" s="227" t="str">
        <f>IF(NOVA!V104&lt;&gt;"", NOVA!V104, "")</f>
        <v/>
      </c>
      <c r="AG56" s="233"/>
      <c r="AH56" s="227" t="str">
        <f>NOVA!B169</f>
        <v>4b1</v>
      </c>
      <c r="AI56" s="227" t="str">
        <f>NOVA!C169</f>
        <v>Design a code and write a message</v>
      </c>
      <c r="AJ56" s="227"/>
      <c r="AK56" s="227" t="str">
        <f>IF(NOVA!V169&lt;&gt;"", NOVA!V169, "")</f>
        <v/>
      </c>
    </row>
    <row r="57" spans="5:37" ht="12.75" customHeight="1">
      <c r="I57" s="378"/>
      <c r="J57" s="219" t="str">
        <f>Electives!B67</f>
        <v>4e</v>
      </c>
      <c r="K57" s="36" t="str">
        <f>Electives!C67</f>
        <v>Play a board game</v>
      </c>
      <c r="L57" s="31" t="str">
        <f>IF(Electives!V67&lt;&gt;"","E","")</f>
        <v/>
      </c>
      <c r="N57" s="131"/>
      <c r="R57" s="233"/>
      <c r="S57" s="160" t="str">
        <f>'Shooting Sports'!B27</f>
        <v>S1</v>
      </c>
      <c r="T57" s="160" t="str">
        <f>'Shooting Sports'!C27</f>
        <v>Identify 3 arrow and 4 bow parts</v>
      </c>
      <c r="U57" s="160"/>
      <c r="V57" s="160" t="str">
        <f>IF('Shooting Sports'!V27&lt;&gt;"", 'Shooting Sports'!V27, "")</f>
        <v/>
      </c>
      <c r="W57" s="233"/>
      <c r="X57" s="227" t="str">
        <f>NOVA!B46</f>
        <v>4a1</v>
      </c>
      <c r="Y57" s="227" t="str">
        <f>NOVA!C46</f>
        <v>Talk with someone how science is used</v>
      </c>
      <c r="Z57" s="227"/>
      <c r="AA57" s="227" t="str">
        <f>IF(NOVA!V46&lt;&gt;"", NOVA!V46, "")</f>
        <v/>
      </c>
      <c r="AB57" s="233"/>
      <c r="AC57" s="227" t="str">
        <f>NOVA!B105</f>
        <v>3f1</v>
      </c>
      <c r="AD57" s="227" t="str">
        <f>NOVA!C105</f>
        <v>Model solar and lunar eclipse</v>
      </c>
      <c r="AE57" s="227"/>
      <c r="AF57" s="227" t="str">
        <f>IF(NOVA!V105&lt;&gt;"", NOVA!V105, "")</f>
        <v/>
      </c>
      <c r="AG57" s="233"/>
      <c r="AH57" s="227" t="str">
        <f>NOVA!B170</f>
        <v>4b2</v>
      </c>
      <c r="AI57" s="227" t="str">
        <f>NOVA!C170</f>
        <v>Share your code with your counselor</v>
      </c>
      <c r="AJ57" s="227"/>
      <c r="AK57" s="227" t="str">
        <f>IF(NOVA!V170&lt;&gt;"", NOVA!V170, "")</f>
        <v/>
      </c>
    </row>
    <row r="58" spans="5:37" ht="12.75" customHeight="1">
      <c r="E58"/>
      <c r="I58" s="378"/>
      <c r="J58" s="219" t="str">
        <f>Electives!B68</f>
        <v>4f</v>
      </c>
      <c r="K58" s="36" t="str">
        <f>Electives!C68</f>
        <v>Blow bubbles</v>
      </c>
      <c r="L58" s="31" t="str">
        <f>IF(Electives!V68&lt;&gt;"","E","")</f>
        <v/>
      </c>
      <c r="R58" s="233"/>
      <c r="S58" s="160" t="str">
        <f>'Shooting Sports'!B28</f>
        <v>S2</v>
      </c>
      <c r="T58" s="160" t="str">
        <f>'Shooting Sports'!C28</f>
        <v>Loose 5 arrows in 2 volleys</v>
      </c>
      <c r="U58" s="160"/>
      <c r="V58" s="160" t="str">
        <f>IF('Shooting Sports'!V28&lt;&gt;"", 'Shooting Sports'!V28, "")</f>
        <v/>
      </c>
      <c r="W58" s="233"/>
      <c r="X58" s="227" t="str">
        <f>NOVA!B47</f>
        <v>4a2</v>
      </c>
      <c r="Y58" s="227" t="str">
        <f>NOVA!C47</f>
        <v>Discuss with counselor your visit</v>
      </c>
      <c r="Z58" s="227"/>
      <c r="AA58" s="227" t="str">
        <f>IF(NOVA!V47&lt;&gt;"", NOVA!V47, "")</f>
        <v/>
      </c>
      <c r="AB58" s="233"/>
      <c r="AC58" s="227" t="str">
        <f>NOVA!B106</f>
        <v>3f2</v>
      </c>
      <c r="AD58" s="227" t="str">
        <f>NOVA!C106</f>
        <v>Use your model to discuss</v>
      </c>
      <c r="AE58" s="227"/>
      <c r="AF58" s="227" t="str">
        <f>IF(NOVA!V106&lt;&gt;"", NOVA!V106, "")</f>
        <v/>
      </c>
      <c r="AG58" s="233"/>
      <c r="AH58" s="227">
        <f>NOVA!B171</f>
        <v>5</v>
      </c>
      <c r="AI58" s="227" t="str">
        <f>NOVA!C171</f>
        <v>Discuss how math affects your life</v>
      </c>
      <c r="AJ58" s="227"/>
      <c r="AK58" s="227" t="str">
        <f>IF(NOVA!V171&lt;&gt;"", NOVA!V171, "")</f>
        <v/>
      </c>
    </row>
    <row r="59" spans="5:37">
      <c r="I59" s="378"/>
      <c r="J59" s="219">
        <f>Electives!B69</f>
        <v>5</v>
      </c>
      <c r="K59" s="36" t="str">
        <f>Electives!C69</f>
        <v>Paint a picture with and without sight</v>
      </c>
      <c r="L59" s="31" t="str">
        <f>IF(Electives!V69&lt;&gt;"","E","")</f>
        <v/>
      </c>
      <c r="R59" s="234"/>
      <c r="S59" s="160" t="str">
        <f>'Shooting Sports'!B29</f>
        <v>S3</v>
      </c>
      <c r="T59" s="160" t="str">
        <f>'Shooting Sports'!C29</f>
        <v>Demonstrate/Explain range commands</v>
      </c>
      <c r="U59" s="160"/>
      <c r="V59" s="160" t="str">
        <f>IF('Shooting Sports'!V29&lt;&gt;"", 'Shooting Sports'!V29, "")</f>
        <v/>
      </c>
      <c r="W59" s="234"/>
      <c r="X59" s="227" t="str">
        <f>NOVA!B48</f>
        <v>4b</v>
      </c>
      <c r="Y59" s="227" t="str">
        <f>NOVA!C48</f>
        <v>Explore a career with earth science</v>
      </c>
      <c r="Z59" s="227"/>
      <c r="AA59" s="227" t="str">
        <f>IF(NOVA!V48&lt;&gt;"", NOVA!V48, "")</f>
        <v/>
      </c>
      <c r="AB59" s="234"/>
      <c r="AC59" s="227">
        <f>NOVA!B107</f>
        <v>4</v>
      </c>
      <c r="AD59" s="227" t="str">
        <f>NOVA!C107</f>
        <v>Do A or B</v>
      </c>
      <c r="AE59" s="227"/>
      <c r="AF59" s="227" t="str">
        <f>IF(NOVA!V107&lt;&gt;"", NOVA!V107, "")</f>
        <v/>
      </c>
      <c r="AG59" s="234"/>
    </row>
    <row r="60" spans="5:37">
      <c r="I60" s="378"/>
      <c r="J60" s="219">
        <f>Electives!B70</f>
        <v>6</v>
      </c>
      <c r="K60" s="36" t="str">
        <f>Electives!C70</f>
        <v>Sign a simple sentence</v>
      </c>
      <c r="L60" s="31" t="str">
        <f>IF(Electives!V70&lt;&gt;"","E","")</f>
        <v/>
      </c>
      <c r="R60" s="177"/>
      <c r="S60" s="160" t="str">
        <f>'Shooting Sports'!B30</f>
        <v>S4</v>
      </c>
      <c r="T60" s="160" t="str">
        <f>'Shooting Sports'!C30</f>
        <v>5 facts about archery in history/lit</v>
      </c>
      <c r="U60" s="160"/>
      <c r="V60" s="160" t="str">
        <f>IF('Shooting Sports'!V30&lt;&gt;"", 'Shooting Sports'!V30, "")</f>
        <v/>
      </c>
      <c r="W60" s="177"/>
      <c r="AB60" s="177"/>
      <c r="AC60" s="227" t="str">
        <f>NOVA!B108</f>
        <v>4a</v>
      </c>
      <c r="AD60" s="227" t="str">
        <f>NOVA!C108</f>
        <v>Visit a place with space science</v>
      </c>
      <c r="AE60" s="227"/>
      <c r="AF60" s="227" t="str">
        <f>IF(NOVA!V108&lt;&gt;"", NOVA!V108, "")</f>
        <v/>
      </c>
      <c r="AG60" s="177"/>
    </row>
    <row r="61" spans="5:37">
      <c r="I61" s="378"/>
      <c r="J61" s="219">
        <f>Electives!B71</f>
        <v>7</v>
      </c>
      <c r="K61" s="36" t="str">
        <f>Electives!C71</f>
        <v>Learn about a famous person with a disability</v>
      </c>
      <c r="L61" s="31" t="str">
        <f>IF(Electives!V71&lt;&gt;"","E","")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IF(NOVA!V109&lt;&gt;"", NOVA!V109, "")</f>
        <v/>
      </c>
      <c r="AG61" s="233"/>
    </row>
    <row r="62" spans="5:37" ht="13.2" customHeight="1">
      <c r="I62" s="378"/>
      <c r="J62" s="219">
        <f>Electives!B72</f>
        <v>8</v>
      </c>
      <c r="K62" s="36" t="str">
        <f>Electives!C72</f>
        <v>Attend an event for disabled people</v>
      </c>
      <c r="L62" s="31" t="str">
        <f>IF(Electives!V72&lt;&gt;"","E","")</f>
        <v/>
      </c>
      <c r="O62"/>
      <c r="R62" s="235"/>
      <c r="S62" s="160">
        <f>'Shooting Sports'!B33</f>
        <v>1</v>
      </c>
      <c r="T62" s="160" t="str">
        <f>'Shooting Sports'!C33</f>
        <v>Demonstrate good shooting techniques</v>
      </c>
      <c r="U62" s="160"/>
      <c r="V62" s="160" t="str">
        <f>IF('Shooting Sports'!V33&lt;&gt;"", 'Shooting Sports'!V33, "")</f>
        <v/>
      </c>
      <c r="W62" s="235"/>
      <c r="AB62" s="235"/>
      <c r="AC62" s="227" t="str">
        <f>NOVA!B110</f>
        <v>4a2</v>
      </c>
      <c r="AD62" s="227" t="str">
        <f>NOVA!C110</f>
        <v>Discuss with counselor</v>
      </c>
      <c r="AE62" s="227"/>
      <c r="AF62" s="227" t="str">
        <f>IF(NOVA!V110&lt;&gt;"", NOVA!V110, "")</f>
        <v/>
      </c>
      <c r="AG62" s="235"/>
    </row>
    <row r="63" spans="5:37" ht="12.75" customHeight="1">
      <c r="E63"/>
      <c r="I63" s="218"/>
      <c r="J63"/>
      <c r="L63" s="175"/>
      <c r="O63"/>
      <c r="R63" s="233"/>
      <c r="S63" s="160">
        <f>'Shooting Sports'!B34</f>
        <v>2</v>
      </c>
      <c r="T63" s="160" t="str">
        <f>'Shooting Sports'!C34</f>
        <v>Explain parts of slingshot</v>
      </c>
      <c r="U63" s="160"/>
      <c r="V63" s="160" t="str">
        <f>IF('Shooting Sports'!V34&lt;&gt;"", 'Shooting Sports'!V34, "")</f>
        <v/>
      </c>
      <c r="W63" s="233"/>
      <c r="AB63" s="233"/>
      <c r="AC63" s="227" t="str">
        <f>NOVA!B111</f>
        <v>4b</v>
      </c>
      <c r="AD63" s="227" t="str">
        <f>NOVA!C111</f>
        <v>Explore a career with space science</v>
      </c>
      <c r="AE63" s="227"/>
      <c r="AF63" s="227" t="str">
        <f>IF(NOVA!V111&lt;&gt;"", NOVA!V111, "")</f>
        <v/>
      </c>
      <c r="AG63" s="233"/>
    </row>
    <row r="64" spans="5:37" ht="12.75" customHeight="1">
      <c r="E64"/>
      <c r="J64"/>
      <c r="L64" s="175"/>
      <c r="O64"/>
      <c r="R64" s="233"/>
      <c r="S64" s="160">
        <f>'Shooting Sports'!B35</f>
        <v>3</v>
      </c>
      <c r="T64" s="160" t="str">
        <f>'Shooting Sports'!C35</f>
        <v>Explain types of ammo</v>
      </c>
      <c r="U64" s="160"/>
      <c r="V64" s="160" t="str">
        <f>IF('Shooting Sports'!V35&lt;&gt;"", 'Shooting Sports'!V35, "")</f>
        <v/>
      </c>
      <c r="W64" s="233"/>
      <c r="AB64" s="233"/>
      <c r="AC64" s="227">
        <f>NOVA!B112</f>
        <v>5</v>
      </c>
      <c r="AD64" s="227" t="str">
        <f>NOVA!C112</f>
        <v>Discuss your findings with counselor</v>
      </c>
      <c r="AE64" s="227"/>
      <c r="AF64" s="227" t="str">
        <f>IF(NOVA!V112&lt;&gt;"", NOVA!V112, "")</f>
        <v/>
      </c>
      <c r="AG64" s="233"/>
    </row>
    <row r="65" spans="5:33">
      <c r="E65"/>
      <c r="J65"/>
      <c r="O65"/>
      <c r="R65" s="233"/>
      <c r="S65" s="160">
        <f>'Shooting Sports'!B36</f>
        <v>4</v>
      </c>
      <c r="T65" s="160" t="str">
        <f>'Shooting Sports'!C36</f>
        <v>Explain types of targets</v>
      </c>
      <c r="U65" s="160"/>
      <c r="V65" s="160" t="str">
        <f>IF('Shooting Sports'!V36&lt;&gt;"", 'Shooting Sports'!V36,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Sports'!V39&lt;&gt;"", 'Shooting Sports'!V39, "")</f>
        <v/>
      </c>
      <c r="W67" s="233"/>
      <c r="AB67" s="233"/>
      <c r="AG67" s="233"/>
    </row>
    <row r="68" spans="5:33">
      <c r="O68"/>
      <c r="R68" s="233"/>
      <c r="S68" s="160" t="str">
        <f>'Shooting Sports'!B40</f>
        <v>S1</v>
      </c>
      <c r="T68" s="160" t="str">
        <f>'Shooting Sports'!C40</f>
        <v>Fire 5 shots in 2 volleys at a target</v>
      </c>
      <c r="U68" s="160"/>
      <c r="V68" s="160" t="str">
        <f>IF('Shooting Sports'!V40&lt;&gt;"", 'Shooting Sports'!V40, "")</f>
        <v/>
      </c>
      <c r="W68" s="233"/>
      <c r="AB68" s="233"/>
      <c r="AG68" s="233"/>
    </row>
    <row r="69" spans="5:33">
      <c r="O69"/>
      <c r="R69" s="233"/>
      <c r="S69" s="160" t="str">
        <f>'Shooting Sports'!B41</f>
        <v>S2</v>
      </c>
      <c r="T69" s="160" t="str">
        <f>'Shooting Sports'!C41</f>
        <v>Demonstrate/Explain range commands</v>
      </c>
      <c r="U69" s="160"/>
      <c r="V69" s="160" t="str">
        <f>IF('Shooting Sports'!V41&lt;&gt;"", 'Shooting Sports'!V41, "")</f>
        <v/>
      </c>
      <c r="W69" s="233"/>
      <c r="AB69" s="233"/>
      <c r="AG69" s="233"/>
    </row>
    <row r="70" spans="5:33" ht="13.2" customHeight="1">
      <c r="O70"/>
      <c r="S70" s="160" t="str">
        <f>'Shooting Sports'!B42</f>
        <v>S3</v>
      </c>
      <c r="T70" s="160" t="str">
        <f>'Shooting Sports'!C42</f>
        <v>Shoot with your off hand</v>
      </c>
      <c r="U70" s="160"/>
      <c r="V70" s="160" t="str">
        <f>IF('Shooting Sports'!V42&lt;&gt;"", 'Shooting Sports'!V42,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fQRfk1QbndW51y5b+LuKrK1hDqLtc4C+avnEoC462WabpLiFH7yLZ1KRegSDow0m6t4gXRm6bE/VfVb+vmafJA==" saltValue="vKnfSDMRK9HJYULUjXFGUQ=="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 ref="D42:D47"/>
    <mergeCell ref="I42:I47"/>
    <mergeCell ref="N43:N49"/>
    <mergeCell ref="I49:I62"/>
    <mergeCell ref="N51:N55"/>
  </mergeCells>
  <pageMargins left="0.7" right="0.7" top="0.75" bottom="0.75" header="0.3" footer="0.3"/>
  <pageSetup scale="42" orientation="portrait" r:id="rId1"/>
  <colBreaks count="1" manualBreakCount="1">
    <brk id="1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19</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Bobcat!W13</f>
        <v/>
      </c>
      <c r="D4" s="373" t="str">
        <f>Achievements!E5</f>
        <v>(do 1-4 and one other)</v>
      </c>
      <c r="E4" s="31">
        <f>Achievements!$B6</f>
        <v>1</v>
      </c>
      <c r="F4" s="179" t="str">
        <f>Achievements!$C6</f>
        <v>Attend a pack or family campout</v>
      </c>
      <c r="G4" s="32" t="str">
        <f>IF(Achievements!W6&lt;&gt;"","A","")</f>
        <v/>
      </c>
      <c r="I4" s="366" t="str">
        <f>Electives!E6</f>
        <v>(do 1-4 and one of 5-7)</v>
      </c>
      <c r="J4" s="178">
        <f>Electives!B7</f>
        <v>1</v>
      </c>
      <c r="K4" s="36" t="str">
        <f>Electives!C7</f>
        <v>ID parts of a coin</v>
      </c>
      <c r="L4" s="31" t="str">
        <f>IF(Electives!W7&lt;&gt;"","E","")</f>
        <v/>
      </c>
      <c r="N4" s="378" t="str">
        <f>Electives!E74</f>
        <v>(do all, only one of 3)</v>
      </c>
      <c r="O4" s="178">
        <f>Electives!B75</f>
        <v>1</v>
      </c>
      <c r="P4" s="36" t="str">
        <f>Electives!C75</f>
        <v>Play a game of dinosaur knowledge</v>
      </c>
      <c r="Q4" s="31" t="str">
        <f>IF(Electives!W75&lt;&gt;"","E","")</f>
        <v/>
      </c>
      <c r="R4" s="221"/>
      <c r="S4" s="226">
        <f>'Cub Awards'!B6</f>
        <v>1</v>
      </c>
      <c r="T4" s="364" t="str">
        <f>'Cub Awards'!C6</f>
        <v>Create a checklist to keep home safe</v>
      </c>
      <c r="U4" s="364"/>
      <c r="V4" s="226" t="str">
        <f>IF('Cub Awards'!W6&lt;&gt;"", 'Cub Awards'!W6, "")</f>
        <v/>
      </c>
      <c r="W4" s="221"/>
      <c r="X4" s="227" t="str">
        <f>NOVA!B174</f>
        <v>1a</v>
      </c>
      <c r="Y4" s="227" t="str">
        <f>NOVA!C174</f>
        <v>Complete the Air of the Wolf adventure</v>
      </c>
      <c r="Z4" s="227"/>
      <c r="AA4" s="227" t="str">
        <f>IF(NOVA!W174&lt;&gt;"", NOVA!W174, "")</f>
        <v/>
      </c>
      <c r="AB4" s="221"/>
      <c r="AC4" s="227" t="str">
        <f>NOVA!B51</f>
        <v>1a</v>
      </c>
      <c r="AD4" s="227" t="str">
        <f>NOVA!C51</f>
        <v>Read or watch 1 hour of wildlife content</v>
      </c>
      <c r="AE4" s="227"/>
      <c r="AF4" s="227" t="str">
        <f>IF(NOVA!W51&lt;&gt;"", NOVA!W51, "")</f>
        <v/>
      </c>
      <c r="AG4" s="221"/>
      <c r="AH4" s="227" t="str">
        <f>NOVA!B115</f>
        <v>1a</v>
      </c>
      <c r="AI4" s="227" t="str">
        <f>NOVA!C115</f>
        <v>Read or watch 1 hour of tech content</v>
      </c>
      <c r="AJ4" s="227"/>
      <c r="AK4" s="227" t="str">
        <f>IF(NOVA!W115&lt;&gt;"", NOVA!W115,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IF(Achievements!W7&lt;&gt;"","A","")</f>
        <v/>
      </c>
      <c r="I5" s="367"/>
      <c r="J5" s="178">
        <f>Electives!B8</f>
        <v>2</v>
      </c>
      <c r="K5" s="36" t="str">
        <f>Electives!C8</f>
        <v>Find and tell about the mintmarks</v>
      </c>
      <c r="L5" s="31" t="str">
        <f>IF(Electives!W8&lt;&gt;"","E","")</f>
        <v/>
      </c>
      <c r="N5" s="378"/>
      <c r="O5" s="178">
        <f>Electives!B76</f>
        <v>2</v>
      </c>
      <c r="P5" s="36" t="str">
        <f>Electives!C76</f>
        <v>Create an imaginary dinosaur</v>
      </c>
      <c r="Q5" s="31" t="str">
        <f>IF(Electives!W76&lt;&gt;"","E","")</f>
        <v/>
      </c>
      <c r="R5" s="224"/>
      <c r="S5" s="226">
        <f>'Cub Awards'!B7</f>
        <v>2</v>
      </c>
      <c r="T5" s="364" t="str">
        <f>'Cub Awards'!C7</f>
        <v>Discuss emergency plan with family</v>
      </c>
      <c r="U5" s="364"/>
      <c r="V5" s="226" t="str">
        <f>IF('Cub Awards'!W7&lt;&gt;"", 'Cub Awards'!W7, "")</f>
        <v/>
      </c>
      <c r="W5" s="224"/>
      <c r="X5" s="227" t="str">
        <f>NOVA!B175</f>
        <v>1b</v>
      </c>
      <c r="Y5" s="227" t="str">
        <f>NOVA!C175</f>
        <v>Complete the Code of the Wolf adventure</v>
      </c>
      <c r="Z5" s="227"/>
      <c r="AA5" s="227" t="str">
        <f>IF(NOVA!W175&lt;&gt;"", NOVA!W175, "")</f>
        <v xml:space="preserve"> </v>
      </c>
      <c r="AB5" s="224"/>
      <c r="AC5" s="227" t="str">
        <f>NOVA!B52</f>
        <v>1b</v>
      </c>
      <c r="AD5" s="227" t="str">
        <f>NOVA!C52</f>
        <v>List at least two questions or ideas</v>
      </c>
      <c r="AE5" s="227"/>
      <c r="AF5" s="227" t="str">
        <f>IF(NOVA!W52&lt;&gt;"", NOVA!W52, "")</f>
        <v/>
      </c>
      <c r="AG5" s="224"/>
      <c r="AH5" s="227" t="str">
        <f>NOVA!B116</f>
        <v>1b</v>
      </c>
      <c r="AI5" s="227" t="str">
        <f>NOVA!C116</f>
        <v>List at least two questions or ideas</v>
      </c>
      <c r="AJ5" s="227"/>
      <c r="AK5" s="227" t="str">
        <f>IF(NOVA!W116&lt;&gt;"", NOVA!W116, "")</f>
        <v/>
      </c>
    </row>
    <row r="6" spans="1:37">
      <c r="A6" s="39" t="s">
        <v>271</v>
      </c>
      <c r="B6" s="48" t="str">
        <f>IF(COUNTIF(B11:B16,"C")&gt;0,COUNTIF(B11:B16,"C")," ")</f>
        <v xml:space="preserve"> </v>
      </c>
      <c r="D6" s="374"/>
      <c r="E6" s="31" t="str">
        <f>Achievements!$B8</f>
        <v>3a</v>
      </c>
      <c r="F6" s="179" t="str">
        <f>Achievements!$C8</f>
        <v>Recite Outdoor Code</v>
      </c>
      <c r="G6" s="32" t="str">
        <f>IF(Achievements!W8&lt;&gt;"","A","")</f>
        <v/>
      </c>
      <c r="I6" s="367"/>
      <c r="J6" s="178">
        <f>Electives!B9</f>
        <v>3</v>
      </c>
      <c r="K6" s="36" t="str">
        <f>Electives!C9</f>
        <v>Make a rubbing of a coin</v>
      </c>
      <c r="L6" s="31" t="str">
        <f>IF(Electives!W9&lt;&gt;"","E","")</f>
        <v/>
      </c>
      <c r="N6" s="378"/>
      <c r="O6" s="178" t="str">
        <f>Electives!B77</f>
        <v>3a</v>
      </c>
      <c r="P6" s="36" t="str">
        <f>Electives!C77</f>
        <v>Make a fossil cast</v>
      </c>
      <c r="Q6" s="31" t="str">
        <f>IF(Electives!W77&lt;&gt;"","E","")</f>
        <v/>
      </c>
      <c r="R6" s="228"/>
      <c r="S6" s="226">
        <f>'Cub Awards'!B8</f>
        <v>3</v>
      </c>
      <c r="T6" s="364" t="str">
        <f>'Cub Awards'!C8</f>
        <v>Create/plan/practice summoning help</v>
      </c>
      <c r="U6" s="364"/>
      <c r="V6" s="226" t="str">
        <f>IF('Cub Awards'!W8&lt;&gt;"", 'Cub Awards'!W8, "")</f>
        <v/>
      </c>
      <c r="W6" s="228"/>
      <c r="X6" s="227">
        <f>NOVA!B176</f>
        <v>2</v>
      </c>
      <c r="Y6" s="227" t="str">
        <f>NOVA!C176</f>
        <v>Complete Call of the Wild adventure</v>
      </c>
      <c r="Z6" s="227"/>
      <c r="AA6" s="227" t="str">
        <f>IF(NOVA!W176&lt;&gt;"", NOVA!W176, "")</f>
        <v/>
      </c>
      <c r="AB6" s="228"/>
      <c r="AC6" s="227" t="str">
        <f>NOVA!B53</f>
        <v>1c</v>
      </c>
      <c r="AD6" s="227" t="str">
        <f>NOVA!C53</f>
        <v>Discuss two with your counselor</v>
      </c>
      <c r="AE6" s="227"/>
      <c r="AF6" s="227" t="str">
        <f>IF(NOVA!W53&lt;&gt;"", NOVA!W53, "")</f>
        <v/>
      </c>
      <c r="AG6" s="228"/>
      <c r="AH6" s="227" t="str">
        <f>NOVA!B117</f>
        <v>1c</v>
      </c>
      <c r="AI6" s="227" t="str">
        <f>NOVA!C117</f>
        <v>Discuss two with your counselor</v>
      </c>
      <c r="AJ6" s="227"/>
      <c r="AK6" s="227" t="str">
        <f>IF(NOVA!W117&lt;&gt;"", NOVA!W117,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IF(Achievements!W9&lt;&gt;"","A","")</f>
        <v/>
      </c>
      <c r="I7" s="367"/>
      <c r="J7" s="178">
        <f>Electives!B10</f>
        <v>4</v>
      </c>
      <c r="K7" s="36" t="str">
        <f>Electives!C10</f>
        <v>Play a game with coin math</v>
      </c>
      <c r="L7" s="31" t="str">
        <f>IF(Electives!W10&lt;&gt;"","E","")</f>
        <v/>
      </c>
      <c r="N7" s="378"/>
      <c r="O7" s="178" t="str">
        <f>Electives!B78</f>
        <v>3b</v>
      </c>
      <c r="P7" s="36" t="str">
        <f>Electives!C78</f>
        <v>Make a dinosaur dig and dig in it</v>
      </c>
      <c r="Q7" s="31" t="str">
        <f>IF(Electives!W78&lt;&gt;"","E","")</f>
        <v/>
      </c>
      <c r="R7" s="228"/>
      <c r="S7" s="226">
        <f>'Cub Awards'!B9</f>
        <v>4</v>
      </c>
      <c r="T7" s="364" t="str">
        <f>'Cub Awards'!C9</f>
        <v>Learn basic first aid</v>
      </c>
      <c r="U7" s="364"/>
      <c r="V7" s="226" t="str">
        <f>IF('Cub Awards'!W9&lt;&gt;"", 'Cub Awards'!W9, "")</f>
        <v/>
      </c>
      <c r="W7" s="228"/>
      <c r="X7" s="227">
        <f>NOVA!B177</f>
        <v>3</v>
      </c>
      <c r="Y7" s="227" t="str">
        <f>NOVA!C177</f>
        <v>Discuss facts about Dr. Alvarez</v>
      </c>
      <c r="Z7" s="227"/>
      <c r="AA7" s="227" t="str">
        <f>IF(NOVA!W177&lt;&gt;"", NOVA!W177, "")</f>
        <v/>
      </c>
      <c r="AB7" s="228"/>
      <c r="AC7" s="227">
        <f>NOVA!B54</f>
        <v>2</v>
      </c>
      <c r="AD7" s="227" t="str">
        <f>NOVA!C54</f>
        <v>Complete an elective listed in comment</v>
      </c>
      <c r="AE7" s="227"/>
      <c r="AF7" s="227" t="str">
        <f>IF(NOVA!W54&lt;&gt;"", NOVA!W54, "")</f>
        <v/>
      </c>
      <c r="AG7" s="228"/>
      <c r="AH7" s="227">
        <f>NOVA!B118</f>
        <v>2</v>
      </c>
      <c r="AI7" s="227" t="str">
        <f>NOVA!C118</f>
        <v>Complete an elective listed in comment</v>
      </c>
      <c r="AJ7" s="227"/>
      <c r="AK7" s="227" t="str">
        <f>IF(NOVA!W118&lt;&gt;"", NOVA!W118, "")</f>
        <v/>
      </c>
    </row>
    <row r="8" spans="1:37">
      <c r="A8" s="47"/>
      <c r="B8" s="47"/>
      <c r="D8" s="374"/>
      <c r="E8" s="31" t="str">
        <f>Achievements!$B10</f>
        <v>3c</v>
      </c>
      <c r="F8" s="179" t="str">
        <f>Achievements!$C10</f>
        <v>List how you are careful with fire</v>
      </c>
      <c r="G8" s="32" t="str">
        <f>IF(Achievements!W10&lt;&gt;"","A","")</f>
        <v/>
      </c>
      <c r="I8" s="367"/>
      <c r="J8" s="178">
        <f>Electives!B11</f>
        <v>5</v>
      </c>
      <c r="K8" s="36" t="str">
        <f>Electives!C11</f>
        <v>Play a coin game</v>
      </c>
      <c r="L8" s="31" t="str">
        <f>IF(Electives!W11&lt;&gt;"","E","")</f>
        <v/>
      </c>
      <c r="N8" s="378"/>
      <c r="O8" s="178">
        <f>Electives!B79</f>
        <v>4</v>
      </c>
      <c r="P8" s="36" t="str">
        <f>Electives!C79</f>
        <v>Make an edible fossil</v>
      </c>
      <c r="Q8" s="31" t="str">
        <f>IF(Electives!W79&lt;&gt;"","E","")</f>
        <v/>
      </c>
      <c r="R8" s="228"/>
      <c r="S8" s="226">
        <f>'Cub Awards'!B10</f>
        <v>5</v>
      </c>
      <c r="T8" s="364" t="str">
        <f>'Cub Awards'!C10</f>
        <v>Join a safe kids program</v>
      </c>
      <c r="U8" s="364"/>
      <c r="V8" s="226" t="str">
        <f>IF('Cub Awards'!W10&lt;&gt;"", 'Cub Awards'!W10, "")</f>
        <v/>
      </c>
      <c r="W8" s="228"/>
      <c r="X8" s="227">
        <f>NOVA!B178</f>
        <v>4</v>
      </c>
      <c r="Y8" s="227" t="str">
        <f>NOVA!C178</f>
        <v>Research 3 famous STEM professionals</v>
      </c>
      <c r="Z8" s="227"/>
      <c r="AA8" s="227" t="str">
        <f>IF(NOVA!W178&lt;&gt;"", NOVA!W178, "")</f>
        <v/>
      </c>
      <c r="AB8" s="228"/>
      <c r="AC8" s="227" t="str">
        <f>NOVA!B55</f>
        <v>3a</v>
      </c>
      <c r="AD8" s="227" t="str">
        <f>NOVA!C55</f>
        <v>Explore what is wildlife</v>
      </c>
      <c r="AE8" s="227"/>
      <c r="AF8" s="227" t="str">
        <f>IF(NOVA!W55&lt;&gt;"", NOVA!W55, "")</f>
        <v/>
      </c>
      <c r="AG8" s="228"/>
      <c r="AH8" s="227" t="str">
        <f>NOVA!B119</f>
        <v>3a</v>
      </c>
      <c r="AI8" s="227" t="str">
        <f>NOVA!C119</f>
        <v>Look up definition of Technology</v>
      </c>
      <c r="AJ8" s="227"/>
      <c r="AK8" s="227" t="str">
        <f>IF(NOVA!W119&lt;&gt;"", NOVA!W119, "")</f>
        <v/>
      </c>
    </row>
    <row r="9" spans="1:37">
      <c r="A9" s="4"/>
      <c r="B9" s="4"/>
      <c r="D9" s="374"/>
      <c r="E9" s="31" t="str">
        <f>Achievements!$B11</f>
        <v>4a</v>
      </c>
      <c r="F9" s="179" t="str">
        <f>Achievements!$C11</f>
        <v>Show what to do during natural disaster</v>
      </c>
      <c r="G9" s="32" t="str">
        <f>IF(Achievements!W11&lt;&gt;"","A","")</f>
        <v/>
      </c>
      <c r="I9" s="367"/>
      <c r="J9" s="178">
        <f>Electives!B12</f>
        <v>6</v>
      </c>
      <c r="K9" s="36" t="str">
        <f>Electives!C12</f>
        <v>Create a balance scale</v>
      </c>
      <c r="L9" s="31" t="str">
        <f>IF(Electives!W12&lt;&gt;"","E","")</f>
        <v/>
      </c>
      <c r="O9" s="174" t="str">
        <f>Electives!B81</f>
        <v>Finding Your Way</v>
      </c>
      <c r="P9" s="29"/>
      <c r="R9" s="228"/>
      <c r="S9" s="226">
        <f>'Cub Awards'!B11</f>
        <v>6</v>
      </c>
      <c r="T9" s="364" t="str">
        <f>'Cub Awards'!C11</f>
        <v>Tell about what you learned</v>
      </c>
      <c r="U9" s="364"/>
      <c r="V9" s="226" t="str">
        <f>IF('Cub Awards'!W11&lt;&gt;"", 'Cub Awards'!W11, "")</f>
        <v/>
      </c>
      <c r="W9" s="228"/>
      <c r="X9" s="227">
        <f>NOVA!B179</f>
        <v>5</v>
      </c>
      <c r="Y9" s="227" t="str">
        <f>NOVA!C179</f>
        <v>Discuss importance of STEM education</v>
      </c>
      <c r="Z9" s="227"/>
      <c r="AA9" s="227" t="str">
        <f>IF(NOVA!W179&lt;&gt;"", NOVA!W179, "")</f>
        <v/>
      </c>
      <c r="AB9" s="228"/>
      <c r="AC9" s="227" t="str">
        <f>NOVA!B56</f>
        <v>3b</v>
      </c>
      <c r="AD9" s="227" t="str">
        <f>NOVA!C56</f>
        <v>Explain relationships within food chain</v>
      </c>
      <c r="AE9" s="227"/>
      <c r="AF9" s="227" t="str">
        <f>IF(NOVA!W56&lt;&gt;"", NOVA!W56, "")</f>
        <v/>
      </c>
      <c r="AG9" s="228"/>
      <c r="AH9" s="227" t="str">
        <f>NOVA!B120</f>
        <v>3b1</v>
      </c>
      <c r="AI9" s="227" t="str">
        <f>NOVA!C120</f>
        <v>How is tech used in communication</v>
      </c>
      <c r="AJ9" s="227"/>
      <c r="AK9" s="227" t="str">
        <f>IF(NOVA!W120&lt;&gt;"", NOVA!W120, "")</f>
        <v/>
      </c>
    </row>
    <row r="10" spans="1:37" ht="12.75" customHeight="1">
      <c r="A10" s="1" t="s">
        <v>24</v>
      </c>
      <c r="D10" s="374"/>
      <c r="E10" s="31" t="str">
        <f>Achievements!$B12</f>
        <v>4b</v>
      </c>
      <c r="F10" s="179" t="str">
        <f>Achievements!$C12</f>
        <v>Show what to do to prevent spreading germs</v>
      </c>
      <c r="G10" s="32" t="str">
        <f>IF(Achievements!W12&lt;&gt;"","A","")</f>
        <v/>
      </c>
      <c r="I10" s="368"/>
      <c r="J10" s="178">
        <f>Electives!B13</f>
        <v>7</v>
      </c>
      <c r="K10" s="36" t="str">
        <f>Electives!C13</f>
        <v>Do a coin weight investigation</v>
      </c>
      <c r="L10" s="31" t="str">
        <f>IF(Electives!W13&lt;&gt;"","E","")</f>
        <v/>
      </c>
      <c r="N10" s="378" t="str">
        <f>Electives!E81</f>
        <v>(do all)</v>
      </c>
      <c r="O10" s="178" t="str">
        <f>Electives!B82</f>
        <v>1a</v>
      </c>
      <c r="P10" s="36" t="str">
        <f>Electives!C82</f>
        <v>Locate your home on a map</v>
      </c>
      <c r="Q10" s="31" t="str">
        <f>IF(Electives!W82&lt;&gt;"","E","")</f>
        <v/>
      </c>
      <c r="R10" s="224"/>
      <c r="S10" s="229"/>
      <c r="T10" s="324" t="str">
        <f>'Cub Awards'!C13</f>
        <v>Outdoor Activity Award</v>
      </c>
      <c r="U10" s="324"/>
      <c r="V10" s="229"/>
      <c r="W10" s="224"/>
      <c r="X10" s="227">
        <f>NOVA!B180</f>
        <v>6</v>
      </c>
      <c r="Y10" s="227" t="str">
        <f>NOVA!C180</f>
        <v>Participate in a science project</v>
      </c>
      <c r="Z10" s="227"/>
      <c r="AA10" s="227" t="str">
        <f>IF(NOVA!W180&lt;&gt;"", NOVA!W180, "")</f>
        <v/>
      </c>
      <c r="AB10" s="224"/>
      <c r="AC10" s="227" t="str">
        <f>NOVA!B57</f>
        <v>3c</v>
      </c>
      <c r="AD10" s="227" t="str">
        <f>NOVA!C57</f>
        <v>Explain your favorite plant / wildlife</v>
      </c>
      <c r="AE10" s="227"/>
      <c r="AF10" s="227" t="str">
        <f>IF(NOVA!W57&lt;&gt;"", NOVA!W57, "")</f>
        <v/>
      </c>
      <c r="AG10" s="224"/>
      <c r="AH10" s="227" t="str">
        <f>NOVA!B121</f>
        <v>3b2</v>
      </c>
      <c r="AI10" s="227" t="str">
        <f>NOVA!C121</f>
        <v>How is tech used in business</v>
      </c>
      <c r="AJ10" s="227"/>
      <c r="AK10" s="227" t="str">
        <f>IF(NOVA!W121&lt;&gt;"", NOVA!W121, "")</f>
        <v/>
      </c>
    </row>
    <row r="11" spans="1:37" ht="13.2" customHeight="1">
      <c r="A11" s="40" t="str">
        <f>Achievements!B5</f>
        <v>Call of the Wild</v>
      </c>
      <c r="B11" s="49" t="str">
        <f>Achievements!W15</f>
        <v/>
      </c>
      <c r="D11" s="374"/>
      <c r="E11" s="31">
        <f>Achievements!$B13</f>
        <v>5</v>
      </c>
      <c r="F11" s="179" t="str">
        <f>Achievements!$C13</f>
        <v>Tie an overhand and square knots</v>
      </c>
      <c r="G11" s="32" t="str">
        <f>IF(Achievements!W13&lt;&gt;"","A","")</f>
        <v/>
      </c>
      <c r="J11" s="174" t="str">
        <f>Electives!B15</f>
        <v>Air of the Wolf</v>
      </c>
      <c r="K11" s="1"/>
      <c r="N11" s="378"/>
      <c r="O11" s="178" t="str">
        <f>Electives!B83</f>
        <v>1b</v>
      </c>
      <c r="P11" s="36" t="str">
        <f>Electives!C83</f>
        <v>Draw a map</v>
      </c>
      <c r="Q11" s="31" t="str">
        <f>IF(Electives!W83&lt;&gt;"","E","")</f>
        <v/>
      </c>
      <c r="R11" s="224"/>
      <c r="S11" s="226">
        <f>'Cub Awards'!B14</f>
        <v>1</v>
      </c>
      <c r="T11" s="364" t="str">
        <f>'Cub Awards'!C14</f>
        <v>Attend either summer Day or Resident camp</v>
      </c>
      <c r="U11" s="364"/>
      <c r="V11" s="226" t="str">
        <f>IF('Cub Awards'!W14&lt;&gt;"", 'Cub Awards'!W14, "")</f>
        <v/>
      </c>
      <c r="W11" s="224"/>
      <c r="X11" s="227">
        <f>NOVA!B181</f>
        <v>7</v>
      </c>
      <c r="Y11" s="227" t="str">
        <f>NOVA!C181</f>
        <v>Do ONE</v>
      </c>
      <c r="Z11" s="227"/>
      <c r="AA11" s="227" t="str">
        <f>IF(NOVA!W181&lt;&gt;"", NOVA!W181, "")</f>
        <v/>
      </c>
      <c r="AB11" s="224"/>
      <c r="AC11" s="227" t="str">
        <f>NOVA!B58</f>
        <v>3d</v>
      </c>
      <c r="AD11" s="227" t="str">
        <f>NOVA!C58</f>
        <v>Discuss what you've learned</v>
      </c>
      <c r="AE11" s="227"/>
      <c r="AF11" s="227" t="str">
        <f>IF(NOVA!W58&lt;&gt;"", NOVA!W58, "")</f>
        <v/>
      </c>
      <c r="AG11" s="224"/>
      <c r="AH11" s="227" t="str">
        <f>NOVA!B122</f>
        <v>3b3</v>
      </c>
      <c r="AI11" s="227" t="str">
        <f>NOVA!C122</f>
        <v>How is tech used in construction</v>
      </c>
      <c r="AJ11" s="227"/>
      <c r="AK11" s="227" t="str">
        <f>IF(NOVA!W122&lt;&gt;"", NOVA!W122, "")</f>
        <v/>
      </c>
    </row>
    <row r="12" spans="1:37" ht="13.2" customHeight="1">
      <c r="A12" s="41" t="str">
        <f>Achievements!B16</f>
        <v>Council Fire</v>
      </c>
      <c r="B12" s="49" t="str">
        <f>Achievements!W24</f>
        <v/>
      </c>
      <c r="D12" s="374"/>
      <c r="E12" s="31">
        <f>Achievements!$B14</f>
        <v>6</v>
      </c>
      <c r="F12" s="179" t="str">
        <f>Achievements!$C14</f>
        <v>Identify four types of animals</v>
      </c>
      <c r="G12" s="32" t="str">
        <f>IF(Achievements!W14&lt;&gt;"","A","")</f>
        <v/>
      </c>
      <c r="I12" s="378" t="str">
        <f>Electives!E15</f>
        <v>(do two of 1 and two of 2)</v>
      </c>
      <c r="J12" s="178" t="str">
        <f>Electives!B16</f>
        <v>1a</v>
      </c>
      <c r="K12" s="178" t="str">
        <f>Electives!C16</f>
        <v>Fly and modify a paper airplane</v>
      </c>
      <c r="L12" s="31" t="str">
        <f>IF(Electives!W16&lt;&gt;"","E","")</f>
        <v/>
      </c>
      <c r="N12" s="378"/>
      <c r="O12" s="178" t="str">
        <f>Electives!B84</f>
        <v>2a</v>
      </c>
      <c r="P12" s="36" t="str">
        <f>Electives!C84</f>
        <v>Identify a compass rose</v>
      </c>
      <c r="Q12" s="31" t="str">
        <f>IF(Electives!W84&lt;&gt;"","E","")</f>
        <v/>
      </c>
      <c r="R12" s="221"/>
      <c r="S12" s="226">
        <f>'Cub Awards'!B15</f>
        <v>2</v>
      </c>
      <c r="T12" s="364" t="str">
        <f>'Cub Awards'!C15</f>
        <v>Complete Paws on the Path</v>
      </c>
      <c r="U12" s="364"/>
      <c r="V12" s="226" t="str">
        <f>IF('Cub Awards'!W15&lt;&gt;"", 'Cub Awards'!W15, "")</f>
        <v xml:space="preserve"> </v>
      </c>
      <c r="W12" s="221"/>
      <c r="X12" s="227" t="str">
        <f>NOVA!B182</f>
        <v>7a</v>
      </c>
      <c r="Y12" s="227" t="str">
        <f>NOVA!C182</f>
        <v>Visit with someone in a STEM career</v>
      </c>
      <c r="Z12" s="227"/>
      <c r="AA12" s="227" t="str">
        <f>IF(NOVA!W182&lt;&gt;"", NOVA!W182, "")</f>
        <v/>
      </c>
      <c r="AB12" s="221"/>
      <c r="AC12" s="227">
        <f>NOVA!B59</f>
        <v>4</v>
      </c>
      <c r="AD12" s="227" t="str">
        <f>NOVA!C59</f>
        <v>Do TWO from A-F</v>
      </c>
      <c r="AE12" s="227"/>
      <c r="AF12" s="227" t="str">
        <f>IF(NOVA!W59&lt;&gt;"", NOVA!W59, "")</f>
        <v/>
      </c>
      <c r="AG12" s="221"/>
      <c r="AH12" s="227" t="str">
        <f>NOVA!B123</f>
        <v>3b4</v>
      </c>
      <c r="AI12" s="227" t="str">
        <f>NOVA!C123</f>
        <v>How is tech used in sports</v>
      </c>
      <c r="AJ12" s="227"/>
      <c r="AK12" s="227" t="str">
        <f>IF(NOVA!W123&lt;&gt;"", NOVA!W123, "")</f>
        <v/>
      </c>
    </row>
    <row r="13" spans="1:37">
      <c r="A13" s="41" t="str">
        <f>Achievements!B25</f>
        <v>Duty to God Footsteps</v>
      </c>
      <c r="B13" s="49" t="str">
        <f>Achievements!W32</f>
        <v/>
      </c>
      <c r="D13" s="379" t="str">
        <f>Achievements!$B16</f>
        <v>Council Fire</v>
      </c>
      <c r="E13" s="379"/>
      <c r="F13" s="379"/>
      <c r="G13" s="379"/>
      <c r="I13" s="378"/>
      <c r="J13" s="178" t="str">
        <f>Electives!B17</f>
        <v>1b</v>
      </c>
      <c r="K13" s="178" t="str">
        <f>Electives!C17</f>
        <v>Make a balloon powered sled</v>
      </c>
      <c r="L13" s="31" t="str">
        <f>IF(Electives!W17&lt;&gt;"","E","")</f>
        <v/>
      </c>
      <c r="N13" s="378"/>
      <c r="O13" s="178" t="str">
        <f>Electives!B85</f>
        <v>2b</v>
      </c>
      <c r="P13" s="36" t="str">
        <f>Electives!C85</f>
        <v>Use a compass to find north</v>
      </c>
      <c r="Q13" s="31" t="str">
        <f>IF(Electives!W85&lt;&gt;"","E","")</f>
        <v/>
      </c>
      <c r="R13" s="221"/>
      <c r="S13" s="226">
        <f>'Cub Awards'!B16</f>
        <v>3</v>
      </c>
      <c r="T13" s="364" t="str">
        <f>'Cub Awards'!C16</f>
        <v>do five</v>
      </c>
      <c r="U13" s="364"/>
      <c r="V13" s="226" t="str">
        <f>IF('Cub Awards'!W16&lt;&gt;"", 'Cub Awards'!W16, "")</f>
        <v/>
      </c>
      <c r="W13" s="221"/>
      <c r="X13" s="227" t="str">
        <f>NOVA!B183</f>
        <v>7b</v>
      </c>
      <c r="Y13" s="227" t="str">
        <f>NOVA!C183</f>
        <v>Learn about a career dependent on STEM</v>
      </c>
      <c r="Z13" s="227"/>
      <c r="AA13" s="227" t="str">
        <f>IF(NOVA!W183&lt;&gt;"", NOVA!W183, "")</f>
        <v/>
      </c>
      <c r="AB13" s="221"/>
      <c r="AC13" s="227" t="str">
        <f>NOVA!B60</f>
        <v>4a1</v>
      </c>
      <c r="AD13" s="227" t="str">
        <f>NOVA!C60</f>
        <v xml:space="preserve">Catalog 3-5 endangered plants/animals </v>
      </c>
      <c r="AE13" s="227"/>
      <c r="AF13" s="227" t="str">
        <f>IF(NOVA!W60&lt;&gt;"", NOVA!W60, "")</f>
        <v/>
      </c>
      <c r="AG13" s="221"/>
      <c r="AH13" s="227" t="str">
        <f>NOVA!B124</f>
        <v>3b5</v>
      </c>
      <c r="AI13" s="227" t="str">
        <f>NOVA!C124</f>
        <v>How is tech used in entertainment</v>
      </c>
      <c r="AJ13" s="227"/>
      <c r="AK13" s="227" t="str">
        <f>IF(NOVA!W124&lt;&gt;"", NOVA!W124, "")</f>
        <v/>
      </c>
    </row>
    <row r="14" spans="1:37" ht="12.75" customHeight="1">
      <c r="A14" s="41" t="str">
        <f>Achievements!B33</f>
        <v>Howling at the Moon</v>
      </c>
      <c r="B14" s="49" t="str">
        <f>Achievements!W38</f>
        <v xml:space="preserve"> </v>
      </c>
      <c r="D14" s="373" t="str">
        <f>Achievements!E16</f>
        <v>(do 1-2 and one of 3-7)</v>
      </c>
      <c r="E14" s="31">
        <f>Achievements!$B17</f>
        <v>1</v>
      </c>
      <c r="F14" s="179" t="str">
        <f>Achievements!$C17</f>
        <v>Participate in a flag ceremony</v>
      </c>
      <c r="G14" s="32" t="str">
        <f>IF(Achievements!W17&lt;&gt;"","A","")</f>
        <v/>
      </c>
      <c r="I14" s="378"/>
      <c r="J14" s="178" t="str">
        <f>Electives!B18</f>
        <v>1c</v>
      </c>
      <c r="K14" s="178" t="str">
        <f>Electives!C18</f>
        <v>Bounce an underinflated ball</v>
      </c>
      <c r="L14" s="31" t="str">
        <f>IF(Electives!W18&lt;&gt;"","E","")</f>
        <v/>
      </c>
      <c r="N14" s="378"/>
      <c r="O14" s="178">
        <f>Electives!B86</f>
        <v>3</v>
      </c>
      <c r="P14" s="36" t="str">
        <f>Electives!C86</f>
        <v>Use a compass on a scavenger hunt</v>
      </c>
      <c r="Q14" s="31" t="str">
        <f>IF(Electives!W86&lt;&gt;"","E","")</f>
        <v/>
      </c>
      <c r="R14" s="228"/>
      <c r="S14" s="226" t="str">
        <f>'Cub Awards'!B17</f>
        <v>a</v>
      </c>
      <c r="T14" s="364" t="str">
        <f>'Cub Awards'!C17</f>
        <v>Participate in nature hike</v>
      </c>
      <c r="U14" s="364"/>
      <c r="V14" s="226" t="str">
        <f>IF('Cub Awards'!W17&lt;&gt;"", 'Cub Awards'!W17, "")</f>
        <v/>
      </c>
      <c r="W14" s="228"/>
      <c r="X14" s="227">
        <f>NOVA!B184</f>
        <v>8</v>
      </c>
      <c r="Y14" s="227" t="str">
        <f>NOVA!C184</f>
        <v>Discuss scientific method</v>
      </c>
      <c r="Z14" s="227"/>
      <c r="AA14" s="227" t="str">
        <f>IF(NOVA!W184&lt;&gt;"", NOVA!W184, "")</f>
        <v/>
      </c>
      <c r="AB14" s="228"/>
      <c r="AC14" s="227" t="str">
        <f>NOVA!B61</f>
        <v>4a2</v>
      </c>
      <c r="AD14" s="227" t="str">
        <f>NOVA!C61</f>
        <v>Display 10 locally threatened species</v>
      </c>
      <c r="AE14" s="227"/>
      <c r="AF14" s="227" t="str">
        <f>IF(NOVA!W61&lt;&gt;"", NOVA!W61, "")</f>
        <v/>
      </c>
      <c r="AG14" s="228"/>
      <c r="AH14" s="227" t="str">
        <f>NOVA!B125</f>
        <v>3c</v>
      </c>
      <c r="AI14" s="227" t="str">
        <f>NOVA!C125</f>
        <v>Discuss your findings with counselor</v>
      </c>
      <c r="AJ14" s="227"/>
      <c r="AK14" s="227" t="str">
        <f>IF(NOVA!W125&lt;&gt;"", NOVA!W125, "")</f>
        <v/>
      </c>
    </row>
    <row r="15" spans="1:37">
      <c r="A15" s="41" t="str">
        <f>Achievements!B39</f>
        <v>Paws on the Path</v>
      </c>
      <c r="B15" s="49" t="str">
        <f>Achievements!W47</f>
        <v xml:space="preserve"> </v>
      </c>
      <c r="D15" s="374"/>
      <c r="E15" s="31">
        <f>Achievements!$B18</f>
        <v>2</v>
      </c>
      <c r="F15" s="179" t="str">
        <f>Achievements!$C18</f>
        <v>Work on a service project</v>
      </c>
      <c r="G15" s="32" t="str">
        <f>IF(Achievements!W18&lt;&gt;"","A","")</f>
        <v/>
      </c>
      <c r="I15" s="378"/>
      <c r="J15" s="178" t="str">
        <f>Electives!B19</f>
        <v>1d</v>
      </c>
      <c r="K15" s="178" t="str">
        <f>Electives!C19</f>
        <v>Roll an underinflated ball or tire</v>
      </c>
      <c r="L15" s="31" t="str">
        <f>IF(Electives!W19&lt;&gt;"","E","")</f>
        <v/>
      </c>
      <c r="N15" s="378"/>
      <c r="O15" s="178">
        <f>Electives!B87</f>
        <v>4</v>
      </c>
      <c r="P15" s="36" t="str">
        <f>Electives!C87</f>
        <v>Go on a hike with a map and compass</v>
      </c>
      <c r="Q15" s="31" t="str">
        <f>IF(Electives!W87&lt;&gt;"","E","")</f>
        <v/>
      </c>
      <c r="R15" s="224"/>
      <c r="S15" s="226" t="str">
        <f>'Cub Awards'!B18</f>
        <v>b</v>
      </c>
      <c r="T15" s="364" t="str">
        <f>'Cub Awards'!C18</f>
        <v>Participate in outdoor activity</v>
      </c>
      <c r="U15" s="364"/>
      <c r="V15" s="226" t="str">
        <f>IF('Cub Awards'!W18&lt;&gt;"", 'Cub Awards'!W18, "")</f>
        <v/>
      </c>
      <c r="W15" s="224"/>
      <c r="X15" s="227">
        <f>NOVA!B185</f>
        <v>9</v>
      </c>
      <c r="Y15" s="227" t="str">
        <f>NOVA!C185</f>
        <v>Participate in a STEM activity with den</v>
      </c>
      <c r="Z15" s="227"/>
      <c r="AA15" s="227" t="str">
        <f>IF(NOVA!W185&lt;&gt;"", NOVA!W185, "")</f>
        <v/>
      </c>
      <c r="AB15" s="224"/>
      <c r="AC15" s="227" t="str">
        <f>NOVA!B62</f>
        <v>4a3</v>
      </c>
      <c r="AD15" s="227" t="str">
        <f>NOVA!C62</f>
        <v>Discuss threatened v. endangered v. extinct</v>
      </c>
      <c r="AE15" s="227"/>
      <c r="AF15" s="227" t="str">
        <f>IF(NOVA!W62&lt;&gt;"", NOVA!W62, "")</f>
        <v/>
      </c>
      <c r="AG15" s="224"/>
      <c r="AH15" s="227">
        <f>NOVA!B126</f>
        <v>4</v>
      </c>
      <c r="AI15" s="227" t="str">
        <f>NOVA!C126</f>
        <v>Visit a place where tech is used</v>
      </c>
      <c r="AJ15" s="227"/>
      <c r="AK15" s="227" t="str">
        <f>IF(NOVA!W126&lt;&gt;"", NOVA!W126, "")</f>
        <v/>
      </c>
    </row>
    <row r="16" spans="1:37" ht="13.2" customHeight="1">
      <c r="A16" s="42" t="str">
        <f>Achievements!B48</f>
        <v>Running with the Pack</v>
      </c>
      <c r="B16" s="49" t="str">
        <f>Achievements!W55</f>
        <v xml:space="preserve"> </v>
      </c>
      <c r="D16" s="374"/>
      <c r="E16" s="31">
        <f>Achievements!$B19</f>
        <v>3</v>
      </c>
      <c r="F16" s="179" t="str">
        <f>Achievements!$C19</f>
        <v>Talk to a PD officer / FD member, etc</v>
      </c>
      <c r="G16" s="32" t="str">
        <f>IF(Achievements!W19&lt;&gt;"","A","")</f>
        <v/>
      </c>
      <c r="I16" s="378"/>
      <c r="J16" s="178" t="str">
        <f>Electives!B20</f>
        <v>2a</v>
      </c>
      <c r="K16" s="178" t="str">
        <f>Electives!C20</f>
        <v>Record the sounds you hear outside</v>
      </c>
      <c r="L16" s="31" t="str">
        <f>IF(Electives!W20&lt;&gt;"","E","")</f>
        <v/>
      </c>
      <c r="O16" s="174" t="str">
        <f>Electives!B89</f>
        <v>Germs Alive!</v>
      </c>
      <c r="P16" s="29"/>
      <c r="R16" s="224"/>
      <c r="S16" s="226" t="str">
        <f>'Cub Awards'!B19</f>
        <v>c</v>
      </c>
      <c r="T16" s="364" t="str">
        <f>'Cub Awards'!C19</f>
        <v>Explain the buddy system</v>
      </c>
      <c r="U16" s="364"/>
      <c r="V16" s="226" t="str">
        <f>IF('Cub Awards'!W19&lt;&gt;"", 'Cub Awards'!W19, "")</f>
        <v/>
      </c>
      <c r="W16" s="224"/>
      <c r="X16" s="227">
        <f>NOVA!B186</f>
        <v>10</v>
      </c>
      <c r="Y16" s="227" t="str">
        <f>NOVA!C186</f>
        <v>Submit Supernova application</v>
      </c>
      <c r="Z16" s="227"/>
      <c r="AA16" s="227" t="str">
        <f>IF(NOVA!W186&lt;&gt;"", NOVA!W186, "")</f>
        <v/>
      </c>
      <c r="AB16" s="224"/>
      <c r="AC16" s="227" t="str">
        <f>NOVA!B63</f>
        <v>4b1</v>
      </c>
      <c r="AD16" s="227" t="str">
        <f>NOVA!C63</f>
        <v>Catalog 5 locally invasive animals</v>
      </c>
      <c r="AE16" s="227"/>
      <c r="AF16" s="227" t="str">
        <f>IF(NOVA!W63&lt;&gt;"", NOVA!W63, "")</f>
        <v/>
      </c>
      <c r="AG16" s="224"/>
      <c r="AH16" s="227" t="str">
        <f>NOVA!B127</f>
        <v>4a1</v>
      </c>
      <c r="AI16" s="227" t="str">
        <f>NOVA!C127</f>
        <v>Talk with someone about tech used</v>
      </c>
      <c r="AJ16" s="227"/>
      <c r="AK16" s="227" t="str">
        <f>IF(NOVA!W127&lt;&gt;"", NOVA!W127, "")</f>
        <v/>
      </c>
    </row>
    <row r="17" spans="1:37">
      <c r="D17" s="374"/>
      <c r="E17" s="31">
        <f>Achievements!$B20</f>
        <v>4</v>
      </c>
      <c r="F17" s="179" t="str">
        <f>Achievements!$C20</f>
        <v>Show how your community has changed</v>
      </c>
      <c r="G17" s="32" t="str">
        <f>IF(Achievements!W20&lt;&gt;"","A","")</f>
        <v/>
      </c>
      <c r="I17" s="378"/>
      <c r="J17" s="178" t="str">
        <f>Electives!B21</f>
        <v>2b</v>
      </c>
      <c r="K17" s="178" t="str">
        <f>Electives!C21</f>
        <v>Create a wind instrument and play it</v>
      </c>
      <c r="L17" s="31" t="str">
        <f>IF(Electives!W21&lt;&gt;"","E","")</f>
        <v/>
      </c>
      <c r="N17" s="366" t="str">
        <f>Electives!E89</f>
        <v>(do five)</v>
      </c>
      <c r="O17" s="178">
        <f>Electives!B90</f>
        <v>1</v>
      </c>
      <c r="P17" s="36" t="str">
        <f>Electives!C90</f>
        <v>Wash your hands and sing the "Germ Song"</v>
      </c>
      <c r="Q17" s="31" t="str">
        <f>IF(Electives!W90&lt;&gt;"","E","")</f>
        <v/>
      </c>
      <c r="R17" s="230"/>
      <c r="S17" s="226" t="str">
        <f>'Cub Awards'!B20</f>
        <v>d</v>
      </c>
      <c r="T17" s="364" t="str">
        <f>'Cub Awards'!C20</f>
        <v>Attend a pack overnighter</v>
      </c>
      <c r="U17" s="364"/>
      <c r="V17" s="226" t="str">
        <f>IF('Cub Awards'!W20&lt;&gt;"", 'Cub Awards'!W20, "")</f>
        <v/>
      </c>
      <c r="W17" s="230"/>
      <c r="X17" s="222"/>
      <c r="Y17" s="104" t="str">
        <f>NOVA!C5</f>
        <v>NOVA Science: Science Everywhere</v>
      </c>
      <c r="Z17" s="104"/>
      <c r="AA17" s="81"/>
      <c r="AB17" s="230"/>
      <c r="AC17" s="227" t="str">
        <f>NOVA!B64</f>
        <v>4b2</v>
      </c>
      <c r="AD17" s="227" t="str">
        <f>NOVA!C64</f>
        <v>Design display about invasive species</v>
      </c>
      <c r="AE17" s="227"/>
      <c r="AF17" s="227" t="str">
        <f>IF(NOVA!W64&lt;&gt;"", NOVA!W64, "")</f>
        <v/>
      </c>
      <c r="AG17" s="230"/>
      <c r="AH17" s="227" t="str">
        <f>NOVA!B128</f>
        <v>4a2</v>
      </c>
      <c r="AI17" s="227" t="str">
        <f>NOVA!C128</f>
        <v>Ask expert why the tech is used</v>
      </c>
      <c r="AJ17" s="227"/>
      <c r="AK17" s="227" t="str">
        <f>IF(NOVA!W128&lt;&gt;"", NOVA!W128, "")</f>
        <v/>
      </c>
    </row>
    <row r="18" spans="1:37">
      <c r="D18" s="374"/>
      <c r="E18" s="31">
        <f>Achievements!$B21</f>
        <v>5</v>
      </c>
      <c r="F18" s="179" t="str">
        <f>Achievements!$C21</f>
        <v>Present a solution to a community issue</v>
      </c>
      <c r="G18" s="32" t="str">
        <f>IF(Achievements!W21&lt;&gt;"","A","")</f>
        <v/>
      </c>
      <c r="I18" s="378"/>
      <c r="J18" s="178" t="str">
        <f>Electives!B22</f>
        <v>2c</v>
      </c>
      <c r="K18" s="178" t="str">
        <f>Electives!C22</f>
        <v>Investigate how speed affects sound</v>
      </c>
      <c r="L18" s="31" t="str">
        <f>IF(Electives!W22&lt;&gt;"","E","")</f>
        <v/>
      </c>
      <c r="N18" s="371"/>
      <c r="O18" s="178">
        <f>Electives!B91</f>
        <v>2</v>
      </c>
      <c r="P18" s="36" t="str">
        <f>Electives!C91</f>
        <v>Play germ Magnet</v>
      </c>
      <c r="Q18" s="31" t="str">
        <f>IF(Electives!W91&lt;&gt;"","E","")</f>
        <v/>
      </c>
      <c r="R18" s="230"/>
      <c r="S18" s="226" t="str">
        <f>'Cub Awards'!B21</f>
        <v>e</v>
      </c>
      <c r="T18" s="364" t="str">
        <f>'Cub Awards'!C21</f>
        <v>Complete an oudoor service project</v>
      </c>
      <c r="U18" s="364"/>
      <c r="V18" s="226" t="str">
        <f>IF('Cub Awards'!W21&lt;&gt;"", 'Cub Awards'!W21, "")</f>
        <v/>
      </c>
      <c r="W18" s="230"/>
      <c r="X18" s="227" t="str">
        <f>NOVA!B6</f>
        <v>1a</v>
      </c>
      <c r="Y18" s="227" t="str">
        <f>NOVA!C6</f>
        <v>Read or watch 1 hour of science content</v>
      </c>
      <c r="Z18" s="227"/>
      <c r="AA18" s="227" t="str">
        <f>IF(NOVA!W6&lt;&gt;"", NOVA!W6, "")</f>
        <v/>
      </c>
      <c r="AB18" s="230"/>
      <c r="AC18" s="227" t="str">
        <f>NOVA!B65</f>
        <v>4b3</v>
      </c>
      <c r="AD18" s="227" t="str">
        <f>NOVA!C65</f>
        <v>Discuss invasive species</v>
      </c>
      <c r="AE18" s="227"/>
      <c r="AF18" s="227" t="str">
        <f>IF(NOVA!W65&lt;&gt;"", NOVA!W65, "")</f>
        <v/>
      </c>
      <c r="AG18" s="230"/>
      <c r="AH18" s="227" t="str">
        <f>NOVA!B129</f>
        <v>4b</v>
      </c>
      <c r="AI18" s="227" t="str">
        <f>NOVA!C129</f>
        <v>Discuss with counselor your visit</v>
      </c>
      <c r="AJ18" s="227"/>
      <c r="AK18" s="227" t="str">
        <f>IF(NOVA!W129&lt;&gt;"", NOVA!W129, "")</f>
        <v/>
      </c>
    </row>
    <row r="19" spans="1:37">
      <c r="A19" s="44" t="s">
        <v>23</v>
      </c>
      <c r="B19" s="3"/>
      <c r="D19" s="374"/>
      <c r="E19" s="31">
        <f>Achievements!$B22</f>
        <v>6</v>
      </c>
      <c r="F19" s="179" t="str">
        <f>Achievements!$C22</f>
        <v>Make and follow a den duty chart</v>
      </c>
      <c r="G19" s="32" t="str">
        <f>IF(Achievements!W22&lt;&gt;"","A","")</f>
        <v/>
      </c>
      <c r="I19" s="378"/>
      <c r="J19" s="178" t="str">
        <f>Electives!B23</f>
        <v>2d</v>
      </c>
      <c r="K19" s="178" t="str">
        <f>Electives!C23</f>
        <v>Make and fly a kite</v>
      </c>
      <c r="L19" s="31" t="str">
        <f>IF(Electives!W23&lt;&gt;"","E","")</f>
        <v/>
      </c>
      <c r="N19" s="371"/>
      <c r="O19" s="178">
        <f>Electives!B92</f>
        <v>3</v>
      </c>
      <c r="P19" s="36" t="str">
        <f>Electives!C92</f>
        <v>Conduct a sneeze demonstration</v>
      </c>
      <c r="Q19" s="31" t="str">
        <f>IF(Electives!W92&lt;&gt;"","E","")</f>
        <v/>
      </c>
      <c r="R19" s="230"/>
      <c r="S19" s="226" t="str">
        <f>'Cub Awards'!B22</f>
        <v>f</v>
      </c>
      <c r="T19" s="364" t="str">
        <f>'Cub Awards'!C22</f>
        <v>Complete conservation project</v>
      </c>
      <c r="U19" s="364"/>
      <c r="V19" s="226" t="str">
        <f>IF('Cub Awards'!W22&lt;&gt;"", 'Cub Awards'!W22, "")</f>
        <v/>
      </c>
      <c r="W19" s="230"/>
      <c r="X19" s="227" t="str">
        <f>NOVA!B7</f>
        <v>1b</v>
      </c>
      <c r="Y19" s="227" t="str">
        <f>NOVA!C7</f>
        <v>List at least two questions or ideas</v>
      </c>
      <c r="Z19" s="227"/>
      <c r="AA19" s="227" t="str">
        <f>IF(NOVA!W7&lt;&gt;"", NOVA!W7, "")</f>
        <v/>
      </c>
      <c r="AB19" s="230"/>
      <c r="AC19" s="227" t="str">
        <f>NOVA!B66</f>
        <v>4c1</v>
      </c>
      <c r="AD19" s="227" t="str">
        <f>NOVA!C66</f>
        <v>Visit a local ecosystem and investigate</v>
      </c>
      <c r="AE19" s="227"/>
      <c r="AF19" s="227" t="str">
        <f>IF(NOVA!W66&lt;&gt;"", NOVA!W66, "")</f>
        <v/>
      </c>
      <c r="AG19" s="230"/>
      <c r="AH19" s="227">
        <f>NOVA!B130</f>
        <v>5</v>
      </c>
      <c r="AI19" s="227" t="str">
        <f>NOVA!C130</f>
        <v>Discuss how tech affects your life</v>
      </c>
      <c r="AJ19" s="227"/>
      <c r="AK19" s="227" t="str">
        <f>IF(NOVA!W130&lt;&gt;"", NOVA!W130, "")</f>
        <v/>
      </c>
    </row>
    <row r="20" spans="1:37">
      <c r="A20" s="132" t="str">
        <f>Electives!B6</f>
        <v>Adventures in Coins</v>
      </c>
      <c r="B20" s="31" t="str">
        <f>IF(Electives!W14&gt;0,Electives!W14," ")</f>
        <v/>
      </c>
      <c r="D20" s="375"/>
      <c r="E20" s="31">
        <f>Achievements!$B23</f>
        <v>7</v>
      </c>
      <c r="F20" s="179" t="str">
        <f>Achievements!$C23</f>
        <v>Participate in assembly for military vets</v>
      </c>
      <c r="G20" s="32" t="str">
        <f>IF(Achievements!W23&lt;&gt;"","A","")</f>
        <v/>
      </c>
      <c r="I20" s="378"/>
      <c r="J20" s="178" t="str">
        <f>Electives!B24</f>
        <v>2e</v>
      </c>
      <c r="K20" s="178" t="str">
        <f>Electives!C24</f>
        <v>Participate in a wind powered race</v>
      </c>
      <c r="L20" s="31" t="str">
        <f>IF(Electives!W24&lt;&gt;"","E","")</f>
        <v/>
      </c>
      <c r="N20" s="371"/>
      <c r="O20" s="178">
        <f>Electives!B93</f>
        <v>4</v>
      </c>
      <c r="P20" s="36" t="str">
        <f>Electives!C93</f>
        <v>Conduct a mucus demonstration</v>
      </c>
      <c r="Q20" s="31" t="str">
        <f>IF(Electives!W93&lt;&gt;"","E","")</f>
        <v/>
      </c>
      <c r="R20" s="230"/>
      <c r="S20" s="226" t="str">
        <f>'Cub Awards'!B23</f>
        <v>g</v>
      </c>
      <c r="T20" s="364" t="str">
        <f>'Cub Awards'!C23</f>
        <v>Earn the Summertime Pack Award</v>
      </c>
      <c r="U20" s="364"/>
      <c r="V20" s="226" t="str">
        <f>IF('Cub Awards'!W23&lt;&gt;"", 'Cub Awards'!W23, "")</f>
        <v/>
      </c>
      <c r="W20" s="230"/>
      <c r="X20" s="227" t="str">
        <f>NOVA!B8</f>
        <v>1c</v>
      </c>
      <c r="Y20" s="227" t="str">
        <f>NOVA!C8</f>
        <v>Discuss two with your counselor</v>
      </c>
      <c r="Z20" s="227"/>
      <c r="AA20" s="227" t="str">
        <f>IF(NOVA!W8&lt;&gt;"", NOVA!W8, "")</f>
        <v/>
      </c>
      <c r="AB20" s="230"/>
      <c r="AC20" s="227" t="str">
        <f>NOVA!B67</f>
        <v>4c2</v>
      </c>
      <c r="AD20" s="227" t="str">
        <f>NOVA!C67</f>
        <v>Draw food web of plants / animals</v>
      </c>
      <c r="AE20" s="227"/>
      <c r="AF20" s="227" t="str">
        <f>IF(NOVA!W67&lt;&gt;"", NOVA!W67, "")</f>
        <v/>
      </c>
      <c r="AG20" s="230"/>
      <c r="AH20" s="223"/>
      <c r="AI20" s="224" t="str">
        <f>NOVA!C132</f>
        <v>NOVA Engineering: Swing!</v>
      </c>
      <c r="AJ20" s="225"/>
      <c r="AK20" s="223"/>
    </row>
    <row r="21" spans="1:37">
      <c r="A21" s="133" t="str">
        <f>Electives!B15</f>
        <v>Air of the Wolf</v>
      </c>
      <c r="B21" s="31" t="str">
        <f>IF(Electives!W25&gt;0,Electives!W25,"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IF(Electives!W94&lt;&gt;"","E","")</f>
        <v/>
      </c>
      <c r="R21" s="230"/>
      <c r="S21" s="226" t="str">
        <f>'Cub Awards'!B24</f>
        <v>h</v>
      </c>
      <c r="T21" s="364" t="str">
        <f>'Cub Awards'!C24</f>
        <v>Participate in nature observation</v>
      </c>
      <c r="U21" s="364"/>
      <c r="V21" s="226" t="str">
        <f>IF('Cub Awards'!W24&lt;&gt;"", 'Cub Awards'!W24, "")</f>
        <v/>
      </c>
      <c r="W21" s="230"/>
      <c r="X21" s="227">
        <f>NOVA!B9</f>
        <v>2</v>
      </c>
      <c r="Y21" s="227" t="str">
        <f>NOVA!C9</f>
        <v>Complete an elective listed in comment</v>
      </c>
      <c r="Z21" s="227"/>
      <c r="AA21" s="227" t="str">
        <f>IF(NOVA!W9&lt;&gt;"", NOVA!W9, "")</f>
        <v/>
      </c>
      <c r="AB21" s="230"/>
      <c r="AC21" s="227" t="str">
        <f>NOVA!B68</f>
        <v>4c3</v>
      </c>
      <c r="AD21" s="227" t="str">
        <f>NOVA!C68</f>
        <v>Discuss food web with counselor</v>
      </c>
      <c r="AE21" s="227"/>
      <c r="AF21" s="227" t="str">
        <f>IF(NOVA!W68&lt;&gt;"", NOVA!W68, "")</f>
        <v/>
      </c>
      <c r="AG21" s="230"/>
      <c r="AH21" s="227" t="str">
        <f>NOVA!B133</f>
        <v>1a</v>
      </c>
      <c r="AI21" s="227" t="str">
        <f>NOVA!C133</f>
        <v>Read or watch 1 hour of mechanical content</v>
      </c>
      <c r="AJ21" s="227"/>
      <c r="AK21" s="227" t="str">
        <f>IF(NOVA!W133&lt;&gt;"", NOVA!W133, "")</f>
        <v/>
      </c>
    </row>
    <row r="22" spans="1:37" ht="12.75" customHeight="1">
      <c r="A22" s="133" t="str">
        <f>Electives!B26</f>
        <v>Code of the Wolf</v>
      </c>
      <c r="B22" s="50" t="str">
        <f>IF(Electives!W49&gt;0,Electives!W49," ")</f>
        <v xml:space="preserve"> </v>
      </c>
      <c r="D22" s="376" t="str">
        <f>Achievements!E25</f>
        <v>(do 1 or 2 and two of 4-6)</v>
      </c>
      <c r="E22" s="31">
        <f>Achievements!$B26</f>
        <v>1</v>
      </c>
      <c r="F22" s="179" t="str">
        <f>Achievements!$C26</f>
        <v>Discuss your duty to God</v>
      </c>
      <c r="G22" s="32" t="str">
        <f>IF(Achievements!W26&lt;&gt;"","A","")</f>
        <v/>
      </c>
      <c r="I22" s="378" t="str">
        <f>Electives!E26</f>
        <v>(do two of 1, one of 2, one of 3 and one of 4)</v>
      </c>
      <c r="J22" s="178" t="str">
        <f>Electives!B27</f>
        <v>1a</v>
      </c>
      <c r="K22" s="36" t="str">
        <f>Electives!C27</f>
        <v>Make a game requiring math to keep score</v>
      </c>
      <c r="L22" s="31" t="str">
        <f>IF(Electives!W27&lt;&gt;"","E","")</f>
        <v/>
      </c>
      <c r="N22" s="372"/>
      <c r="O22" s="178">
        <f>Electives!B95</f>
        <v>6</v>
      </c>
      <c r="P22" s="36" t="str">
        <f>Electives!C95</f>
        <v>Make a clean room chart</v>
      </c>
      <c r="Q22" s="31" t="str">
        <f>IF(Electives!W95&lt;&gt;"","E","")</f>
        <v/>
      </c>
      <c r="R22" s="230"/>
      <c r="S22" s="226" t="str">
        <f>'Cub Awards'!B25</f>
        <v>i</v>
      </c>
      <c r="T22" s="364" t="str">
        <f>'Cub Awards'!C25</f>
        <v>Participate in outdoor aquatics</v>
      </c>
      <c r="U22" s="364"/>
      <c r="V22" s="226" t="str">
        <f>IF('Cub Awards'!W25&lt;&gt;"", 'Cub Awards'!W25, "")</f>
        <v/>
      </c>
      <c r="W22" s="230"/>
      <c r="X22" s="227" t="str">
        <f>NOVA!B10</f>
        <v>3a</v>
      </c>
      <c r="Y22" s="227" t="str">
        <f>NOVA!C10</f>
        <v>Choose a question to investigate</v>
      </c>
      <c r="Z22" s="227"/>
      <c r="AA22" s="227" t="str">
        <f>IF(NOVA!W10&lt;&gt;"", NOVA!W10, "")</f>
        <v/>
      </c>
      <c r="AB22" s="230"/>
      <c r="AC22" s="227" t="str">
        <f>NOVA!B69</f>
        <v>4d1</v>
      </c>
      <c r="AD22" s="227" t="str">
        <f>NOVA!C69</f>
        <v>Crate diorama of local animal's habitat</v>
      </c>
      <c r="AE22" s="227"/>
      <c r="AF22" s="227" t="str">
        <f>IF(NOVA!W69&lt;&gt;"", NOVA!W69, "")</f>
        <v/>
      </c>
      <c r="AG22" s="230"/>
      <c r="AH22" s="227" t="str">
        <f>NOVA!B134</f>
        <v>1b</v>
      </c>
      <c r="AI22" s="227" t="str">
        <f>NOVA!C134</f>
        <v>List at least two questions or ideas</v>
      </c>
      <c r="AJ22" s="227"/>
      <c r="AK22" s="227" t="str">
        <f>IF(NOVA!W134&lt;&gt;"", NOVA!W134, "")</f>
        <v/>
      </c>
    </row>
    <row r="23" spans="1:37">
      <c r="A23" s="133" t="str">
        <f>Electives!B50</f>
        <v>Collections and Hobbies</v>
      </c>
      <c r="B23" s="31" t="str">
        <f>IF(Electives!W57&gt;0,Electives!W57," ")</f>
        <v/>
      </c>
      <c r="D23" s="377"/>
      <c r="E23" s="31">
        <f>Achievements!$B27</f>
        <v>2</v>
      </c>
      <c r="F23" s="179" t="str">
        <f>Achievements!$C27</f>
        <v>Earn the religious emblem of your faith</v>
      </c>
      <c r="G23" s="32" t="str">
        <f>IF(Achievements!W27&lt;&gt;"","A","")</f>
        <v/>
      </c>
      <c r="I23" s="378"/>
      <c r="J23" s="178" t="str">
        <f>Electives!B28</f>
        <v>1b</v>
      </c>
      <c r="K23" s="36" t="str">
        <f>Electives!C28</f>
        <v>Play of "Go Fish for 10's"</v>
      </c>
      <c r="L23" s="31" t="str">
        <f>IF(Electives!W28&lt;&gt;"","E","")</f>
        <v/>
      </c>
      <c r="O23" s="174" t="str">
        <f>Electives!B97</f>
        <v>Grow Something</v>
      </c>
      <c r="P23" s="29"/>
      <c r="R23" s="230"/>
      <c r="S23" s="226" t="str">
        <f>'Cub Awards'!B26</f>
        <v>j</v>
      </c>
      <c r="T23" s="364" t="str">
        <f>'Cub Awards'!C26</f>
        <v>Participate in outdoor campfire pgm</v>
      </c>
      <c r="U23" s="364"/>
      <c r="V23" s="226" t="str">
        <f>IF('Cub Awards'!W26&lt;&gt;"", 'Cub Awards'!W26, "")</f>
        <v/>
      </c>
      <c r="W23" s="230"/>
      <c r="X23" s="227" t="str">
        <f>NOVA!B11</f>
        <v>3b</v>
      </c>
      <c r="Y23" s="227" t="str">
        <f>NOVA!C11</f>
        <v>Use scientific method to investigate</v>
      </c>
      <c r="Z23" s="227"/>
      <c r="AA23" s="227" t="str">
        <f>IF(NOVA!W11&lt;&gt;"", NOVA!W11, "")</f>
        <v/>
      </c>
      <c r="AB23" s="230"/>
      <c r="AC23" s="227" t="str">
        <f>NOVA!B70</f>
        <v>4d2</v>
      </c>
      <c r="AD23" s="227" t="str">
        <f>NOVA!C70</f>
        <v>Explain what animal must have</v>
      </c>
      <c r="AE23" s="227"/>
      <c r="AF23" s="227" t="str">
        <f>IF(NOVA!W70&lt;&gt;"", NOVA!W70, "")</f>
        <v/>
      </c>
      <c r="AG23" s="230"/>
      <c r="AH23" s="227" t="str">
        <f>NOVA!B135</f>
        <v>1c</v>
      </c>
      <c r="AI23" s="227" t="str">
        <f>NOVA!C135</f>
        <v>Discuss two with your counselor</v>
      </c>
      <c r="AJ23" s="227"/>
      <c r="AK23" s="227" t="str">
        <f>IF(NOVA!W135&lt;&gt;"", NOVA!W135, "")</f>
        <v/>
      </c>
    </row>
    <row r="24" spans="1:37">
      <c r="A24" s="133" t="str">
        <f>Electives!B58</f>
        <v>Cubs Who Care</v>
      </c>
      <c r="B24" s="31" t="str">
        <f>IF(Electives!W73&gt;0,Electives!W73," ")</f>
        <v/>
      </c>
      <c r="D24" s="377"/>
      <c r="E24" s="31">
        <f>Achievements!$B28</f>
        <v>3</v>
      </c>
      <c r="F24" s="179" t="str">
        <f>Achievements!$C28</f>
        <v>Offer a prayer, etc with family/den/pack</v>
      </c>
      <c r="G24" s="32" t="str">
        <f>IF(Achievements!W28&lt;&gt;"","A","")</f>
        <v/>
      </c>
      <c r="I24" s="378"/>
      <c r="J24" s="178" t="str">
        <f>Electives!B29</f>
        <v>1c</v>
      </c>
      <c r="K24" s="36" t="str">
        <f>Electives!C29</f>
        <v>Do 5 activities that use math</v>
      </c>
      <c r="L24" s="31" t="str">
        <f>IF(Electives!W29&lt;&gt;"","E","")</f>
        <v/>
      </c>
      <c r="N24" s="366" t="str">
        <f>Electives!E97</f>
        <v>(do 1-3 and one of 4)</v>
      </c>
      <c r="O24" s="178">
        <f>Electives!B98</f>
        <v>1</v>
      </c>
      <c r="P24" s="36" t="str">
        <f>Electives!C98</f>
        <v>Plant a seed</v>
      </c>
      <c r="Q24" s="31" t="str">
        <f>IF(Electives!W98&lt;&gt;"","E","")</f>
        <v/>
      </c>
      <c r="R24" s="230"/>
      <c r="S24" s="226" t="str">
        <f>'Cub Awards'!B27</f>
        <v>k</v>
      </c>
      <c r="T24" s="364" t="str">
        <f>'Cub Awards'!C27</f>
        <v>Participate in outdoor sporting event</v>
      </c>
      <c r="U24" s="364"/>
      <c r="V24" s="226" t="str">
        <f>IF('Cub Awards'!W27&lt;&gt;"", 'Cub Awards'!W27, "")</f>
        <v/>
      </c>
      <c r="W24" s="230"/>
      <c r="X24" s="227" t="str">
        <f>NOVA!B12</f>
        <v>3c</v>
      </c>
      <c r="Y24" s="227" t="str">
        <f>NOVA!C12</f>
        <v>Discuss findings with counselor</v>
      </c>
      <c r="Z24" s="227"/>
      <c r="AA24" s="227" t="str">
        <f>IF(NOVA!W12&lt;&gt;"", NOVA!W12, "")</f>
        <v/>
      </c>
      <c r="AB24" s="230"/>
      <c r="AC24" s="238" t="str">
        <f>NOVA!B71</f>
        <v>4e1</v>
      </c>
      <c r="AD24" s="227" t="str">
        <f>NOVA!C71</f>
        <v>Make and place a bird feeder</v>
      </c>
      <c r="AE24" s="227"/>
      <c r="AF24" s="227" t="str">
        <f>IF(NOVA!W71&lt;&gt;"", NOVA!W71, "")</f>
        <v/>
      </c>
      <c r="AG24" s="230"/>
      <c r="AH24" s="227">
        <f>NOVA!B136</f>
        <v>2</v>
      </c>
      <c r="AI24" s="227" t="str">
        <f>NOVA!C136</f>
        <v>Complete an elective listed in comment</v>
      </c>
      <c r="AJ24" s="227"/>
      <c r="AK24" s="227" t="str">
        <f>IF(NOVA!W136&lt;&gt;"", NOVA!W136, "")</f>
        <v/>
      </c>
    </row>
    <row r="25" spans="1:37" ht="12.75" customHeight="1">
      <c r="A25" s="133" t="str">
        <f>Electives!B74</f>
        <v>Digging in the Past</v>
      </c>
      <c r="B25" s="31" t="str">
        <f>IF(Electives!W80&gt;0,Electives!W80," ")</f>
        <v/>
      </c>
      <c r="D25" s="377"/>
      <c r="E25" s="31">
        <f>Achievements!$B29</f>
        <v>4</v>
      </c>
      <c r="F25" s="179" t="str">
        <f>Achievements!$C29</f>
        <v>Read a story about religious freedom</v>
      </c>
      <c r="G25" s="32" t="str">
        <f>IF(Achievements!W29&lt;&gt;"","A","")</f>
        <v/>
      </c>
      <c r="I25" s="378"/>
      <c r="J25" s="178" t="str">
        <f>Electives!B30</f>
        <v>1d</v>
      </c>
      <c r="K25" s="36" t="str">
        <f>Electives!C30</f>
        <v>Make a rekenrek with two rows</v>
      </c>
      <c r="L25" s="31" t="str">
        <f>IF(Electives!W30&lt;&gt;"","E","")</f>
        <v/>
      </c>
      <c r="N25" s="371"/>
      <c r="O25" s="178">
        <f>Electives!B99</f>
        <v>2</v>
      </c>
      <c r="P25" s="36" t="str">
        <f>Electives!C99</f>
        <v>Learn about what grows in your area</v>
      </c>
      <c r="Q25" s="31" t="str">
        <f>IF(Electives!W99&lt;&gt;"","E","")</f>
        <v/>
      </c>
      <c r="R25" s="230"/>
      <c r="S25" s="226" t="str">
        <f>'Cub Awards'!B28</f>
        <v>l</v>
      </c>
      <c r="T25" s="364" t="str">
        <f>'Cub Awards'!C28</f>
        <v>Participate in outdoor worship service</v>
      </c>
      <c r="U25" s="364"/>
      <c r="V25" s="226" t="str">
        <f>IF('Cub Awards'!W28&lt;&gt;"", 'Cub Awards'!W28, "")</f>
        <v/>
      </c>
      <c r="W25" s="230"/>
      <c r="X25" s="227">
        <f>NOVA!B13</f>
        <v>4</v>
      </c>
      <c r="Y25" s="227" t="str">
        <f>NOVA!C13</f>
        <v>Visit a place where science is done</v>
      </c>
      <c r="Z25" s="227"/>
      <c r="AA25" s="227" t="str">
        <f>IF(NOVA!W13&lt;&gt;"", NOVA!W13, "")</f>
        <v/>
      </c>
      <c r="AB25" s="230"/>
      <c r="AC25" s="227" t="str">
        <f>NOVA!B72</f>
        <v>4e2</v>
      </c>
      <c r="AD25" s="227" t="str">
        <f>NOVA!C72</f>
        <v>Fill feeder with birdseed</v>
      </c>
      <c r="AE25" s="227"/>
      <c r="AF25" s="227" t="str">
        <f>IF(NOVA!W72&lt;&gt;"", NOVA!W72, "")</f>
        <v/>
      </c>
      <c r="AG25" s="230"/>
      <c r="AH25" s="227" t="str">
        <f>NOVA!B137</f>
        <v>3a1</v>
      </c>
      <c r="AI25" s="227" t="str">
        <f>NOVA!C137</f>
        <v>Make a list of the three kinds of levers</v>
      </c>
      <c r="AJ25" s="227"/>
      <c r="AK25" s="227" t="str">
        <f>IF(NOVA!W137&lt;&gt;"", NOVA!W137, "")</f>
        <v/>
      </c>
    </row>
    <row r="26" spans="1:37" ht="12.75" customHeight="1">
      <c r="A26" s="133" t="str">
        <f>Electives!B81</f>
        <v>Finding Your Way</v>
      </c>
      <c r="B26" s="31" t="str">
        <f>IF(Electives!W88&gt;0,Electives!W88," ")</f>
        <v xml:space="preserve"> </v>
      </c>
      <c r="D26" s="377"/>
      <c r="E26" s="31">
        <f>Achievements!$B30</f>
        <v>5</v>
      </c>
      <c r="F26" s="179" t="str">
        <f>Achievements!$C30</f>
        <v>Learn a song of grace</v>
      </c>
      <c r="G26" s="32" t="str">
        <f>IF(Achievements!W30&lt;&gt;"","A","")</f>
        <v/>
      </c>
      <c r="I26" s="378"/>
      <c r="J26" s="178" t="str">
        <f>Electives!B31</f>
        <v>1e</v>
      </c>
      <c r="K26" s="36" t="str">
        <f>Electives!C31</f>
        <v xml:space="preserve">Make a rain gauge </v>
      </c>
      <c r="L26" s="31" t="str">
        <f>IF(Electives!W31&lt;&gt;"","E","")</f>
        <v/>
      </c>
      <c r="N26" s="371"/>
      <c r="O26" s="178">
        <f>Electives!B100</f>
        <v>3</v>
      </c>
      <c r="P26" s="36" t="str">
        <f>Electives!C100</f>
        <v>Visit a botanical garden</v>
      </c>
      <c r="Q26" s="31" t="str">
        <f>IF(Electives!W100&lt;&gt;"","E","")</f>
        <v/>
      </c>
      <c r="R26" s="231"/>
      <c r="S26" s="226" t="str">
        <f>'Cub Awards'!B29</f>
        <v>m</v>
      </c>
      <c r="T26" s="364" t="str">
        <f>'Cub Awards'!C29</f>
        <v>Explore park</v>
      </c>
      <c r="U26" s="364"/>
      <c r="V26" s="226" t="str">
        <f>IF('Cub Awards'!W29&lt;&gt;"", 'Cub Awards'!W29, "")</f>
        <v/>
      </c>
      <c r="W26" s="231"/>
      <c r="X26" s="227" t="str">
        <f>NOVA!B14</f>
        <v>4a</v>
      </c>
      <c r="Y26" s="227" t="str">
        <f>NOVA!C14</f>
        <v>Talk to someone in charge about science</v>
      </c>
      <c r="Z26" s="227"/>
      <c r="AA26" s="227" t="str">
        <f>IF(NOVA!W14&lt;&gt;"", NOVA!W14, "")</f>
        <v/>
      </c>
      <c r="AB26" s="231"/>
      <c r="AC26" s="227" t="str">
        <f>NOVA!B73</f>
        <v>4e3</v>
      </c>
      <c r="AD26" s="227" t="str">
        <f>NOVA!C73</f>
        <v>Provide a water source</v>
      </c>
      <c r="AE26" s="227"/>
      <c r="AF26" s="227" t="str">
        <f>IF(NOVA!W73&lt;&gt;"", NOVA!W73, "")</f>
        <v/>
      </c>
      <c r="AG26" s="231"/>
      <c r="AH26" s="227" t="str">
        <f>NOVA!B138</f>
        <v>3a2</v>
      </c>
      <c r="AI26" s="227" t="str">
        <f>NOVA!C138</f>
        <v>Show how each lever work</v>
      </c>
      <c r="AJ26" s="227"/>
      <c r="AK26" s="227" t="str">
        <f>IF(NOVA!W138&lt;&gt;"", NOVA!W138, "")</f>
        <v/>
      </c>
    </row>
    <row r="27" spans="1:37" ht="13.2" customHeight="1">
      <c r="A27" s="133" t="str">
        <f>Electives!B89</f>
        <v>Germs Alive!</v>
      </c>
      <c r="B27" s="31" t="str">
        <f>IF(Electives!W96&gt;0,Electives!W96," ")</f>
        <v xml:space="preserve"> </v>
      </c>
      <c r="D27" s="377"/>
      <c r="E27" s="31">
        <f>Achievements!$B31</f>
        <v>6</v>
      </c>
      <c r="F27" s="179" t="str">
        <f>Achievements!$C31</f>
        <v>Visit a religious monument</v>
      </c>
      <c r="G27" s="32" t="str">
        <f>IF(Achievements!W31&lt;&gt;"","A","")</f>
        <v/>
      </c>
      <c r="I27" s="378"/>
      <c r="J27" s="178" t="str">
        <f>Electives!B33</f>
        <v>2a</v>
      </c>
      <c r="K27" s="36" t="str">
        <f>Electives!C33</f>
        <v>Identify 3 shapes in nature</v>
      </c>
      <c r="L27" s="31" t="str">
        <f>IF(Electives!W33&lt;&gt;"","E","")</f>
        <v/>
      </c>
      <c r="N27" s="371"/>
      <c r="O27" s="178" t="str">
        <f>Electives!B101</f>
        <v>4a</v>
      </c>
      <c r="P27" s="36" t="str">
        <f>Electives!C101</f>
        <v>Make a terrarium</v>
      </c>
      <c r="Q27" s="31" t="str">
        <f>IF(Electives!W101&lt;&gt;"","E","")</f>
        <v/>
      </c>
      <c r="R27" s="228"/>
      <c r="S27" s="226" t="str">
        <f>'Cub Awards'!B30</f>
        <v>n</v>
      </c>
      <c r="T27" s="364" t="str">
        <f>'Cub Awards'!C30</f>
        <v>Invent and play outside game</v>
      </c>
      <c r="U27" s="364"/>
      <c r="V27" s="226" t="str">
        <f>IF('Cub Awards'!W30&lt;&gt;"", 'Cub Awards'!W30, "")</f>
        <v/>
      </c>
      <c r="W27" s="228"/>
      <c r="X27" s="227" t="str">
        <f>NOVA!B15</f>
        <v>4b</v>
      </c>
      <c r="Y27" s="227" t="str">
        <f>NOVA!C15</f>
        <v>Discuss science done/used/explained</v>
      </c>
      <c r="Z27" s="227"/>
      <c r="AA27" s="227" t="str">
        <f>IF(NOVA!W15&lt;&gt;"", NOVA!W15, "")</f>
        <v/>
      </c>
      <c r="AB27" s="228"/>
      <c r="AC27" s="227" t="str">
        <f>NOVA!B74</f>
        <v>4e4</v>
      </c>
      <c r="AD27" s="227" t="str">
        <f>NOVA!C74</f>
        <v>Watch and record feeder for 2 weeks</v>
      </c>
      <c r="AE27" s="227"/>
      <c r="AF27" s="227" t="str">
        <f>IF(NOVA!W74&lt;&gt;"", NOVA!W74, "")</f>
        <v/>
      </c>
      <c r="AG27" s="228"/>
      <c r="AH27" s="227" t="str">
        <f>NOVA!B139</f>
        <v>3a3</v>
      </c>
      <c r="AI27" s="227" t="str">
        <f>NOVA!C139</f>
        <v>Show how the lever moves something</v>
      </c>
      <c r="AJ27" s="227"/>
      <c r="AK27" s="227" t="str">
        <f>IF(NOVA!W139&lt;&gt;"", NOVA!W139, "")</f>
        <v/>
      </c>
    </row>
    <row r="28" spans="1:37" ht="13.2" customHeight="1">
      <c r="A28" s="133" t="str">
        <f>Electives!B97</f>
        <v>Grow Something</v>
      </c>
      <c r="B28" s="31" t="str">
        <f>IF(Electives!W104&gt;0,Electives!W104," ")</f>
        <v/>
      </c>
      <c r="D28" s="180" t="str">
        <f>Achievements!$B33</f>
        <v>Howling at the Moon</v>
      </c>
      <c r="E28" s="180"/>
      <c r="F28" s="180"/>
      <c r="G28" s="180"/>
      <c r="I28" s="378"/>
      <c r="J28" s="178" t="str">
        <f>Electives!B34</f>
        <v>2b</v>
      </c>
      <c r="K28" s="36" t="str">
        <f>Electives!C34</f>
        <v>Identify 2 shapes in bridges</v>
      </c>
      <c r="L28" s="31" t="str">
        <f>IF(Electives!W34&lt;&gt;"","E","")</f>
        <v/>
      </c>
      <c r="N28" s="371"/>
      <c r="O28" s="178" t="str">
        <f>Electives!B102</f>
        <v>4b</v>
      </c>
      <c r="P28" s="36" t="str">
        <f>Electives!C102</f>
        <v>Grow a garden with a seed tray</v>
      </c>
      <c r="Q28" s="31" t="str">
        <f>IF(Electives!W102&lt;&gt;"","E","")</f>
        <v/>
      </c>
      <c r="R28" s="230"/>
      <c r="S28" s="229"/>
      <c r="T28" s="324" t="str">
        <f>'Cub Awards'!C32</f>
        <v>World Conservation Award</v>
      </c>
      <c r="U28" s="324"/>
      <c r="V28" s="229"/>
      <c r="W28" s="230"/>
      <c r="X28" s="227">
        <f>NOVA!B16</f>
        <v>5</v>
      </c>
      <c r="Y28" s="227" t="str">
        <f>NOVA!C16</f>
        <v>Discuss how science affects daily life</v>
      </c>
      <c r="Z28" s="227"/>
      <c r="AA28" s="227" t="str">
        <f>IF(NOVA!W16&lt;&gt;"", NOVA!W16, "")</f>
        <v/>
      </c>
      <c r="AB28" s="230"/>
      <c r="AC28" s="227" t="str">
        <f>NOVA!B75</f>
        <v>4e5</v>
      </c>
      <c r="AD28" s="227" t="str">
        <f>NOVA!C75</f>
        <v>Identify visitors</v>
      </c>
      <c r="AE28" s="227"/>
      <c r="AF28" s="227" t="str">
        <f>IF(NOVA!W75&lt;&gt;"", NOVA!W75, "")</f>
        <v/>
      </c>
      <c r="AG28" s="230"/>
      <c r="AH28" s="227" t="str">
        <f>NOVA!B140</f>
        <v>3a4</v>
      </c>
      <c r="AI28" s="227" t="str">
        <f>NOVA!C140</f>
        <v>Show the class of each lever</v>
      </c>
      <c r="AJ28" s="227"/>
      <c r="AK28" s="227" t="str">
        <f>IF(NOVA!W140&lt;&gt;"", NOVA!W140, "")</f>
        <v/>
      </c>
    </row>
    <row r="29" spans="1:37" ht="12.75" customHeight="1">
      <c r="A29" s="133" t="str">
        <f>Electives!B105</f>
        <v>Hometown Heroes</v>
      </c>
      <c r="B29" s="31" t="str">
        <f>IF(Electives!W112&gt;0,Electives!W112," ")</f>
        <v/>
      </c>
      <c r="D29" s="373" t="str">
        <f>Achievements!E33</f>
        <v>(do all)</v>
      </c>
      <c r="E29" s="32">
        <f>Achievements!$B34</f>
        <v>1</v>
      </c>
      <c r="F29" s="33" t="str">
        <f>Achievements!$C34</f>
        <v>Communicate in two ways</v>
      </c>
      <c r="G29" s="32" t="str">
        <f>IF(Achievements!W34&lt;&gt;"","A","")</f>
        <v/>
      </c>
      <c r="I29" s="378"/>
      <c r="J29" s="178" t="str">
        <f>Electives!B35</f>
        <v>2c</v>
      </c>
      <c r="K29" s="36" t="str">
        <f>Electives!C35</f>
        <v>Choose a shape and record where you see it</v>
      </c>
      <c r="L29" s="31" t="str">
        <f>IF(Electives!W35&lt;&gt;"","E","")</f>
        <v/>
      </c>
      <c r="N29" s="372"/>
      <c r="O29" s="178" t="str">
        <f>Electives!B103</f>
        <v>4c</v>
      </c>
      <c r="P29" s="36" t="str">
        <f>Electives!C103</f>
        <v>Grow a sweep potato in water</v>
      </c>
      <c r="Q29" s="31" t="str">
        <f>IF(Electives!W103&lt;&gt;"","E","")</f>
        <v/>
      </c>
      <c r="R29" s="224"/>
      <c r="S29" s="226">
        <f>'Cub Awards'!B33</f>
        <v>1</v>
      </c>
      <c r="T29" s="364" t="str">
        <f>'Cub Awards'!C33</f>
        <v>Complete Paws on the Path</v>
      </c>
      <c r="U29" s="364"/>
      <c r="V29" s="226" t="str">
        <f>IF('Cub Awards'!W33&lt;&gt;"", 'Cub Awards'!W33,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IF(NOVA!W76&lt;&gt;"", NOVA!W76, "")</f>
        <v/>
      </c>
      <c r="AG29" s="224"/>
      <c r="AH29" s="227" t="str">
        <f>NOVA!B141</f>
        <v>3a5</v>
      </c>
      <c r="AI29" s="227" t="str">
        <f>NOVA!C141</f>
        <v>Show why we use levers</v>
      </c>
      <c r="AJ29" s="227"/>
      <c r="AK29" s="227" t="str">
        <f>IF(NOVA!W141&lt;&gt;"", NOVA!W141, "")</f>
        <v/>
      </c>
    </row>
    <row r="30" spans="1:37" ht="12.75" customHeight="1">
      <c r="A30" s="133" t="str">
        <f>Electives!B113</f>
        <v>Motor Away</v>
      </c>
      <c r="B30" s="31" t="str">
        <f>IF(Electives!W118&gt;0,Electives!W118," ")</f>
        <v xml:space="preserve"> </v>
      </c>
      <c r="D30" s="374"/>
      <c r="E30" s="31">
        <f>Achievements!$B35</f>
        <v>2</v>
      </c>
      <c r="F30" s="179" t="str">
        <f>Achievements!$C35</f>
        <v>Create an original skit</v>
      </c>
      <c r="G30" s="32" t="str">
        <f>IF(Achievements!W35&lt;&gt;"","A","")</f>
        <v/>
      </c>
      <c r="I30" s="378"/>
      <c r="J30" s="178" t="str">
        <f>Electives!B37</f>
        <v>3a</v>
      </c>
      <c r="K30" s="36" t="str">
        <f>Electives!C37</f>
        <v>Count the number of colors in a package</v>
      </c>
      <c r="L30" s="31" t="str">
        <f>IF(Electives!W37&lt;&gt;"","E","")</f>
        <v/>
      </c>
      <c r="O30" s="174" t="str">
        <f>Electives!B105</f>
        <v>Hometown Heroes</v>
      </c>
      <c r="P30" s="29"/>
      <c r="R30" s="224"/>
      <c r="S30" s="226">
        <f>'Cub Awards'!B34</f>
        <v>2</v>
      </c>
      <c r="T30" s="364" t="str">
        <f>'Cub Awards'!C34</f>
        <v>Complete Grow Something</v>
      </c>
      <c r="U30" s="364"/>
      <c r="V30" s="226" t="str">
        <f>IF('Cub Awards'!W34&lt;&gt;"", 'Cub Awards'!W34, "")</f>
        <v/>
      </c>
      <c r="W30" s="224"/>
      <c r="X30" s="227" t="str">
        <f>NOVA!B19</f>
        <v>1a</v>
      </c>
      <c r="Y30" s="227" t="str">
        <f>NOVA!C19</f>
        <v>Read or watch 1 hour of Earth science content</v>
      </c>
      <c r="Z30" s="227"/>
      <c r="AA30" s="227" t="str">
        <f>IF(NOVA!W19&lt;&gt;"", NOVA!W19, "")</f>
        <v/>
      </c>
      <c r="AB30" s="224"/>
      <c r="AC30" s="227" t="str">
        <f>NOVA!B77</f>
        <v>4f</v>
      </c>
      <c r="AD30" s="227" t="str">
        <f>NOVA!C77</f>
        <v>Earn Outdoor Ethics or Conservation awards</v>
      </c>
      <c r="AE30" s="227"/>
      <c r="AF30" s="227" t="str">
        <f>IF(NOVA!W77&lt;&gt;"", NOVA!W77, "")</f>
        <v/>
      </c>
      <c r="AG30" s="224"/>
      <c r="AH30" s="227" t="str">
        <f>NOVA!B142</f>
        <v>3b</v>
      </c>
      <c r="AI30" s="227" t="str">
        <f>NOVA!C142</f>
        <v>Design ONE of the following</v>
      </c>
      <c r="AJ30" s="227"/>
      <c r="AK30" s="227" t="str">
        <f>IF(NOVA!W142&lt;&gt;"", NOVA!W142, "")</f>
        <v/>
      </c>
    </row>
    <row r="31" spans="1:37">
      <c r="A31" s="133" t="str">
        <f>Electives!B119</f>
        <v>Paws of Skill</v>
      </c>
      <c r="B31" s="31" t="str">
        <f>IF(Electives!W127&gt;0,Electives!W127," ")</f>
        <v xml:space="preserve"> </v>
      </c>
      <c r="D31" s="374"/>
      <c r="E31" s="31">
        <f>Achievements!$B36</f>
        <v>3</v>
      </c>
      <c r="F31" s="179" t="str">
        <f>Achievements!$C36</f>
        <v>Present a campfire program</v>
      </c>
      <c r="G31" s="32" t="str">
        <f>IF(Achievements!W36&lt;&gt;"","A","")</f>
        <v/>
      </c>
      <c r="I31" s="378"/>
      <c r="J31" s="178" t="str">
        <f>Electives!B38</f>
        <v>3ai</v>
      </c>
      <c r="K31" s="36" t="str">
        <f>Electives!C38</f>
        <v>Draw graph of the number of colors</v>
      </c>
      <c r="L31" s="31" t="str">
        <f>IF(Electives!W38&lt;&gt;"","E","")</f>
        <v/>
      </c>
      <c r="N31" s="366" t="str">
        <f>Electives!E105</f>
        <v>(do 1-3 and one of 4)</v>
      </c>
      <c r="O31" s="178">
        <f>Electives!B106</f>
        <v>1</v>
      </c>
      <c r="P31" s="36" t="str">
        <f>Electives!C106</f>
        <v>Talk about being a hero</v>
      </c>
      <c r="Q31" s="31" t="str">
        <f>IF(Electives!W106&lt;&gt;"","E","")</f>
        <v/>
      </c>
      <c r="R31" s="230"/>
      <c r="S31" s="226">
        <f>'Cub Awards'!B35</f>
        <v>3</v>
      </c>
      <c r="T31" s="364" t="str">
        <f>'Cub Awards'!C35</f>
        <v>Complete Spirit of the Water 1 &amp; 2</v>
      </c>
      <c r="U31" s="364"/>
      <c r="V31" s="226" t="str">
        <f>IF('Cub Awards'!W35&lt;&gt;"", 'Cub Awards'!W35, "")</f>
        <v/>
      </c>
      <c r="W31" s="230"/>
      <c r="X31" s="227" t="str">
        <f>NOVA!B20</f>
        <v>1b</v>
      </c>
      <c r="Y31" s="227" t="str">
        <f>NOVA!C20</f>
        <v>List at least two questions or ideas</v>
      </c>
      <c r="Z31" s="227"/>
      <c r="AA31" s="227" t="str">
        <f>IF(NOVA!W20&lt;&gt;"", NOVA!W20, "")</f>
        <v/>
      </c>
      <c r="AB31" s="230"/>
      <c r="AC31" s="227">
        <f>NOVA!B78</f>
        <v>5</v>
      </c>
      <c r="AD31" s="227" t="str">
        <f>NOVA!C78</f>
        <v>Visit a place to observe wildlife</v>
      </c>
      <c r="AE31" s="227"/>
      <c r="AF31" s="227" t="str">
        <f>IF(NOVA!W78&lt;&gt;"", NOVA!W78, "")</f>
        <v/>
      </c>
      <c r="AG31" s="230"/>
      <c r="AH31" s="227" t="str">
        <f>NOVA!B143</f>
        <v>3b1</v>
      </c>
      <c r="AI31" s="227" t="str">
        <f>NOVA!C143</f>
        <v>A playground fixture using a lever</v>
      </c>
      <c r="AJ31" s="227"/>
      <c r="AK31" s="227" t="str">
        <f>IF(NOVA!W143&lt;&gt;"", NOVA!W143, "")</f>
        <v/>
      </c>
    </row>
    <row r="32" spans="1:37">
      <c r="A32" s="134" t="str">
        <f>Electives!B128</f>
        <v>Spirit of the Water</v>
      </c>
      <c r="B32" s="31" t="str">
        <f>IF(Electives!W134&gt;0,Electives!W134," ")</f>
        <v xml:space="preserve"> </v>
      </c>
      <c r="D32" s="375"/>
      <c r="E32" s="31">
        <f>Achievements!$B37</f>
        <v>4</v>
      </c>
      <c r="F32" s="179" t="str">
        <f>Achievements!$C37</f>
        <v>Perform your campfire program</v>
      </c>
      <c r="G32" s="32" t="str">
        <f>IF(Achievements!W37&lt;&gt;"","A","")</f>
        <v/>
      </c>
      <c r="I32" s="378"/>
      <c r="J32" s="178" t="str">
        <f>Electives!B39</f>
        <v>3aii</v>
      </c>
      <c r="K32" s="36" t="str">
        <f>Electives!C39</f>
        <v>Determine most common color</v>
      </c>
      <c r="L32" s="31" t="str">
        <f>IF(Electives!W39&lt;&gt;"","E","")</f>
        <v/>
      </c>
      <c r="N32" s="371"/>
      <c r="O32" s="178">
        <f>Electives!B107</f>
        <v>2</v>
      </c>
      <c r="P32" s="36" t="str">
        <f>Electives!C107</f>
        <v>Visit an agency where you find heroes</v>
      </c>
      <c r="Q32" s="31" t="str">
        <f>IF(Electives!W107&lt;&gt;"","E","")</f>
        <v/>
      </c>
      <c r="R32" s="230"/>
      <c r="S32" s="226">
        <f>'Cub Awards'!B36</f>
        <v>4</v>
      </c>
      <c r="T32" s="364" t="str">
        <f>'Cub Awards'!C36</f>
        <v>Participate in conservation project</v>
      </c>
      <c r="U32" s="364"/>
      <c r="V32" s="226" t="str">
        <f>IF('Cub Awards'!W36&lt;&gt;"", 'Cub Awards'!W36, "")</f>
        <v/>
      </c>
      <c r="W32" s="230"/>
      <c r="X32" s="227" t="str">
        <f>NOVA!B21</f>
        <v>1c</v>
      </c>
      <c r="Y32" s="227" t="str">
        <f>NOVA!C21</f>
        <v>Discuss two with your counselor</v>
      </c>
      <c r="Z32" s="227"/>
      <c r="AA32" s="227" t="str">
        <f>IF(NOVA!W21&lt;&gt;"", NOVA!W21, "")</f>
        <v/>
      </c>
      <c r="AB32" s="230"/>
      <c r="AC32" s="227" t="str">
        <f>NOVA!B79</f>
        <v>5a1</v>
      </c>
      <c r="AD32" s="227" t="str">
        <f>NOVA!C79</f>
        <v>Talk about different species living there</v>
      </c>
      <c r="AE32" s="227"/>
      <c r="AF32" s="227" t="str">
        <f>IF(NOVA!W79&lt;&gt;"", NOVA!W79, "")</f>
        <v/>
      </c>
      <c r="AG32" s="230"/>
      <c r="AH32" s="227" t="str">
        <f>NOVA!B144</f>
        <v>3b2</v>
      </c>
      <c r="AI32" s="227" t="str">
        <f>NOVA!C144</f>
        <v>A game / sport using a lever</v>
      </c>
      <c r="AJ32" s="227"/>
      <c r="AK32" s="227" t="str">
        <f>IF(NOVA!W144&lt;&gt;"", NOVA!W144, "")</f>
        <v/>
      </c>
    </row>
    <row r="33" spans="1:37" ht="13.2" customHeight="1">
      <c r="D33" s="28" t="str">
        <f>Achievements!$B39</f>
        <v>Paws on the Path</v>
      </c>
      <c r="E33" s="28"/>
      <c r="F33" s="28"/>
      <c r="G33" s="28"/>
      <c r="I33" s="378"/>
      <c r="J33" s="178" t="str">
        <f>Electives!B40</f>
        <v>3aiii</v>
      </c>
      <c r="K33" s="36" t="str">
        <f>Electives!C40</f>
        <v>Compare your results</v>
      </c>
      <c r="L33" s="31" t="str">
        <f>IF(Electives!W40&lt;&gt;"","E","")</f>
        <v/>
      </c>
      <c r="N33" s="371"/>
      <c r="O33" s="178">
        <f>Electives!B108</f>
        <v>3</v>
      </c>
      <c r="P33" s="36" t="str">
        <f>Electives!C108</f>
        <v>Interview a hero</v>
      </c>
      <c r="Q33" s="31" t="str">
        <f>IF(Electives!W108&lt;&gt;"","E","")</f>
        <v/>
      </c>
      <c r="R33" s="230"/>
      <c r="W33" s="230"/>
      <c r="X33" s="227">
        <f>NOVA!B22</f>
        <v>2</v>
      </c>
      <c r="Y33" s="227" t="str">
        <f>NOVA!C22</f>
        <v>Complete an elective listed in comment</v>
      </c>
      <c r="Z33" s="227"/>
      <c r="AA33" s="227" t="str">
        <f>IF(NOVA!W22&lt;&gt;"", NOVA!W22, "")</f>
        <v/>
      </c>
      <c r="AB33" s="230"/>
      <c r="AC33" s="227" t="str">
        <f>NOVA!B80</f>
        <v>5a2</v>
      </c>
      <c r="AD33" s="227" t="str">
        <f>NOVA!C80</f>
        <v>Ask expert about what they studied</v>
      </c>
      <c r="AE33" s="227"/>
      <c r="AF33" s="227" t="str">
        <f>IF(NOVA!W80&lt;&gt;"", NOVA!W80, "")</f>
        <v/>
      </c>
      <c r="AG33" s="230"/>
      <c r="AH33" s="227" t="str">
        <f>NOVA!B145</f>
        <v>3b3</v>
      </c>
      <c r="AI33" s="227" t="str">
        <f>NOVA!C145</f>
        <v>An invention using a lever</v>
      </c>
      <c r="AJ33" s="227"/>
      <c r="AK33" s="227" t="str">
        <f>IF(NOVA!W145&lt;&gt;"", NOVA!W145, "")</f>
        <v/>
      </c>
    </row>
    <row r="34" spans="1:37" ht="12.75" customHeight="1">
      <c r="D34" s="373" t="str">
        <f>Achievements!E39</f>
        <v>(do 1-5)</v>
      </c>
      <c r="E34" s="31">
        <f>Achievements!$B40</f>
        <v>1</v>
      </c>
      <c r="F34" s="179" t="str">
        <f>Achievements!$C40</f>
        <v>Prepare for a hike</v>
      </c>
      <c r="G34" s="31" t="str">
        <f>IF(Achievements!W40&lt;&gt;"","A","")</f>
        <v/>
      </c>
      <c r="I34" s="378"/>
      <c r="J34" s="178" t="str">
        <f>Electives!B41</f>
        <v>3aiv</v>
      </c>
      <c r="K34" s="36" t="str">
        <f>Electives!C41</f>
        <v>Predict the colors in a different package</v>
      </c>
      <c r="L34" s="31" t="str">
        <f>IF(Electives!W41&lt;&gt;"","E","")</f>
        <v/>
      </c>
      <c r="N34" s="371"/>
      <c r="O34" s="178" t="str">
        <f>Electives!B109</f>
        <v>4a</v>
      </c>
      <c r="P34" s="36" t="str">
        <f>Electives!C109</f>
        <v>Honor a serviceperson with a care package</v>
      </c>
      <c r="Q34" s="31" t="str">
        <f>IF(Electives!W109&lt;&gt;"","E","")</f>
        <v/>
      </c>
      <c r="R34" s="224"/>
      <c r="W34" s="224"/>
      <c r="X34" s="227">
        <f>NOVA!B23</f>
        <v>3</v>
      </c>
      <c r="Y34" s="227" t="str">
        <f>NOVA!C23</f>
        <v>Investigate All of A, B, C, OR D</v>
      </c>
      <c r="Z34" s="227"/>
      <c r="AA34" s="227" t="str">
        <f>IF(NOVA!W23&lt;&gt;"", NOVA!W23, "")</f>
        <v/>
      </c>
      <c r="AB34" s="224"/>
      <c r="AC34" s="227" t="str">
        <f>NOVA!B81</f>
        <v>5b</v>
      </c>
      <c r="AD34" s="227" t="str">
        <f>NOVA!C81</f>
        <v>Discuss with counselor your visit</v>
      </c>
      <c r="AE34" s="227"/>
      <c r="AF34" s="227" t="str">
        <f>IF(NOVA!W81&lt;&gt;"", NOVA!W81, "")</f>
        <v/>
      </c>
      <c r="AG34" s="224"/>
      <c r="AH34" s="227" t="str">
        <f>NOVA!B146</f>
        <v>3c</v>
      </c>
      <c r="AI34" s="227" t="str">
        <f>NOVA!C146</f>
        <v>Discuss findings with counselor</v>
      </c>
      <c r="AJ34" s="227"/>
      <c r="AK34" s="227" t="str">
        <f>IF(NOVA!W146&lt;&gt;"", NOVA!W146, "")</f>
        <v/>
      </c>
    </row>
    <row r="35" spans="1:37" ht="13.2" customHeight="1">
      <c r="A35" s="105" t="s">
        <v>103</v>
      </c>
      <c r="B35" s="106"/>
      <c r="D35" s="374"/>
      <c r="E35" s="31">
        <f>Achievements!$B41</f>
        <v>2</v>
      </c>
      <c r="F35" s="179" t="str">
        <f>Achievements!$C41</f>
        <v>Tell what the buddy system is</v>
      </c>
      <c r="G35" s="31" t="str">
        <f>IF(Achievements!W41&lt;&gt;"","A","")</f>
        <v/>
      </c>
      <c r="I35" s="378"/>
      <c r="J35" s="178" t="str">
        <f>Electives!B42</f>
        <v>3av</v>
      </c>
      <c r="K35" s="36" t="str">
        <f>Electives!C42</f>
        <v>Decide if your prediction was close</v>
      </c>
      <c r="L35" s="31" t="str">
        <f>IF(Electives!W42&lt;&gt;"","E","")</f>
        <v/>
      </c>
      <c r="N35" s="371"/>
      <c r="O35" s="178" t="str">
        <f>Electives!B110</f>
        <v>4b</v>
      </c>
      <c r="P35" s="36" t="str">
        <f>Electives!C110</f>
        <v>Find out about service animals</v>
      </c>
      <c r="Q35" s="31" t="str">
        <f>IF(Electives!W110&lt;&gt;"","E","")</f>
        <v/>
      </c>
      <c r="R35" s="224"/>
      <c r="W35" s="224"/>
      <c r="X35" s="227" t="str">
        <f>NOVA!B24</f>
        <v>3a1</v>
      </c>
      <c r="Y35" s="227" t="str">
        <f>NOVA!C24</f>
        <v>How are volcanoes are formed</v>
      </c>
      <c r="Z35" s="227"/>
      <c r="AA35" s="227" t="str">
        <f>IF(NOVA!W24&lt;&gt;"", NOVA!W24, "")</f>
        <v/>
      </c>
      <c r="AB35" s="224"/>
      <c r="AC35" s="227" t="str">
        <f>NOVA!B82</f>
        <v>6a</v>
      </c>
      <c r="AD35" s="227" t="str">
        <f>NOVA!C82</f>
        <v>Discuss why wildlife is important</v>
      </c>
      <c r="AE35" s="227"/>
      <c r="AF35" s="227" t="str">
        <f>IF(NOVA!W82&lt;&gt;"", NOVA!W82, "")</f>
        <v/>
      </c>
      <c r="AG35" s="224"/>
      <c r="AH35" s="227" t="str">
        <f>NOVA!B147</f>
        <v>4a</v>
      </c>
      <c r="AI35" s="227" t="str">
        <f>NOVA!C147</f>
        <v>Visit a place that uses levers</v>
      </c>
      <c r="AJ35" s="227"/>
      <c r="AK35" s="227" t="str">
        <f>IF(NOVA!W147&lt;&gt;"", NOVA!W147, "")</f>
        <v/>
      </c>
    </row>
    <row r="36" spans="1:37" ht="12.75" customHeight="1">
      <c r="A36" s="107" t="s">
        <v>104</v>
      </c>
      <c r="B36" s="23"/>
      <c r="D36" s="374"/>
      <c r="E36" s="31">
        <f>Achievements!$B42</f>
        <v>3</v>
      </c>
      <c r="F36" s="179" t="str">
        <f>Achievements!$C42</f>
        <v>Chose appropriate clothing for a hike</v>
      </c>
      <c r="G36" s="31" t="str">
        <f>IF(Achievements!W42&lt;&gt;"","A","")</f>
        <v/>
      </c>
      <c r="I36" s="378"/>
      <c r="J36" s="178" t="str">
        <f>Electives!B43</f>
        <v>3b</v>
      </c>
      <c r="K36" s="36" t="str">
        <f>Electives!C43</f>
        <v>Measure peoples height and count steps</v>
      </c>
      <c r="L36" s="31" t="str">
        <f>IF(Electives!W43&lt;&gt;"","E","")</f>
        <v/>
      </c>
      <c r="N36" s="372"/>
      <c r="O36" s="178" t="str">
        <f>Electives!B111</f>
        <v>4c</v>
      </c>
      <c r="P36" s="36" t="str">
        <f>Electives!C111</f>
        <v>Participate in an event that celebrates heroes</v>
      </c>
      <c r="Q36" s="31" t="str">
        <f>IF(Electives!W111&lt;&gt;"","E","")</f>
        <v/>
      </c>
      <c r="R36" s="230"/>
      <c r="S36" s="365" t="s">
        <v>669</v>
      </c>
      <c r="T36" s="365"/>
      <c r="U36" s="365"/>
      <c r="V36" s="365"/>
      <c r="W36" s="230"/>
      <c r="X36" s="227" t="str">
        <f>NOVA!B25</f>
        <v>3a2</v>
      </c>
      <c r="Y36" s="227" t="str">
        <f>NOVA!C25</f>
        <v>Difference between lava and magma</v>
      </c>
      <c r="Z36" s="227"/>
      <c r="AA36" s="227" t="str">
        <f>IF(NOVA!W25&lt;&gt;"", NOVA!W25, "")</f>
        <v/>
      </c>
      <c r="AB36" s="230"/>
      <c r="AC36" s="227" t="str">
        <f>NOVA!B83</f>
        <v>6b</v>
      </c>
      <c r="AD36" s="227" t="str">
        <f>NOVA!C83</f>
        <v>Discuss why biodiversity is important</v>
      </c>
      <c r="AE36" s="227"/>
      <c r="AF36" s="227" t="str">
        <f>IF(NOVA!W83&lt;&gt;"", NOVA!W83, "")</f>
        <v/>
      </c>
      <c r="AG36" s="230"/>
      <c r="AH36" s="227" t="str">
        <f>NOVA!B148</f>
        <v>4b</v>
      </c>
      <c r="AI36" s="227" t="str">
        <f>NOVA!C148</f>
        <v>Discuss the equipment using levers</v>
      </c>
      <c r="AJ36" s="227"/>
      <c r="AK36" s="227" t="str">
        <f>IF(NOVA!W148&lt;&gt;"", NOVA!W148, "")</f>
        <v/>
      </c>
    </row>
    <row r="37" spans="1:37" ht="12.75" customHeight="1">
      <c r="A37" s="107" t="s">
        <v>114</v>
      </c>
      <c r="B37" s="23"/>
      <c r="D37" s="374"/>
      <c r="E37" s="31">
        <f>Achievements!$B43</f>
        <v>4</v>
      </c>
      <c r="F37" s="179" t="str">
        <f>Achievements!$C43</f>
        <v>Discuss how you show respect for wildlife</v>
      </c>
      <c r="G37" s="31" t="str">
        <f>IF(Achievements!W43&lt;&gt;"","A","")</f>
        <v/>
      </c>
      <c r="I37" s="378"/>
      <c r="J37" s="178" t="str">
        <f>Electives!B44</f>
        <v>3c</v>
      </c>
      <c r="K37" s="36" t="str">
        <f>Electives!C44</f>
        <v>Graph number of shots to make 5 baskets</v>
      </c>
      <c r="L37" s="31" t="str">
        <f>IF(Electives!W44&lt;&gt;"","E","")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IF(NOVA!W26&lt;&gt;"", NOVA!W26, "")</f>
        <v/>
      </c>
      <c r="AB37" s="230"/>
      <c r="AC37" s="227" t="str">
        <f>NOVA!B84</f>
        <v>6c</v>
      </c>
      <c r="AD37" s="227" t="str">
        <f>NOVA!C84</f>
        <v>Discuss problems with invasive species</v>
      </c>
      <c r="AE37" s="227"/>
      <c r="AF37" s="227" t="str">
        <f>IF(NOVA!W84&lt;&gt;"", NOVA!W84, "")</f>
        <v/>
      </c>
      <c r="AG37" s="230"/>
      <c r="AH37" s="227">
        <f>NOVA!B149</f>
        <v>5</v>
      </c>
      <c r="AI37" s="227" t="str">
        <f>NOVA!C149</f>
        <v>Discuss how simple machines affect life</v>
      </c>
      <c r="AJ37" s="227"/>
      <c r="AK37" s="227" t="str">
        <f>IF(NOVA!W149&lt;&gt;"", NOVA!W149, "")</f>
        <v/>
      </c>
    </row>
    <row r="38" spans="1:37">
      <c r="A38" s="107" t="s">
        <v>105</v>
      </c>
      <c r="B38" s="23"/>
      <c r="D38" s="374"/>
      <c r="E38" s="31">
        <f>Achievements!$B44</f>
        <v>5</v>
      </c>
      <c r="F38" s="179" t="str">
        <f>Achievements!$C44</f>
        <v>Go on a 1 mile hike</v>
      </c>
      <c r="G38" s="31" t="str">
        <f>IF(Achievements!W44&lt;&gt;"","A","")</f>
        <v/>
      </c>
      <c r="I38" s="378"/>
      <c r="J38" s="178" t="str">
        <f>Electives!B46</f>
        <v>4a</v>
      </c>
      <c r="K38" s="36" t="str">
        <f>Electives!C46</f>
        <v>Use a secret code</v>
      </c>
      <c r="L38" s="31" t="str">
        <f>IF(Electives!W46&lt;&gt;"","E","")</f>
        <v/>
      </c>
      <c r="N38" s="366" t="str">
        <f>Electives!E113</f>
        <v>(do all)</v>
      </c>
      <c r="O38" s="178" t="str">
        <f>Electives!B114</f>
        <v>1a</v>
      </c>
      <c r="P38" s="36" t="str">
        <f>Electives!C114</f>
        <v>Fly three kinds of paper airplanes</v>
      </c>
      <c r="Q38" s="31" t="str">
        <f>IF(Electives!W114&lt;&gt;"","E","")</f>
        <v/>
      </c>
      <c r="R38" s="230"/>
      <c r="S38" s="22"/>
      <c r="T38" s="239" t="str">
        <f>'Shooting Sports'!C5</f>
        <v>BB Gun: Level 1</v>
      </c>
      <c r="U38" s="22"/>
      <c r="V38" s="22"/>
      <c r="W38" s="230"/>
      <c r="X38" s="227" t="str">
        <f>NOVA!B27</f>
        <v>3a4</v>
      </c>
      <c r="Y38" s="227" t="str">
        <f>NOVA!C27</f>
        <v>Build or draw a volcano model</v>
      </c>
      <c r="Z38" s="227"/>
      <c r="AA38" s="227" t="str">
        <f>IF(NOVA!W27&lt;&gt;"", NOVA!W27,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IF(Achievements!W45&lt;&gt;"","A","")</f>
        <v/>
      </c>
      <c r="I39" s="378"/>
      <c r="J39" s="178" t="str">
        <f>Electives!B47</f>
        <v>4b</v>
      </c>
      <c r="K39" s="36" t="str">
        <f>Electives!C47</f>
        <v>Use the pig pen code</v>
      </c>
      <c r="L39" s="31" t="str">
        <f>IF(Electives!W47&lt;&gt;"","E","")</f>
        <v/>
      </c>
      <c r="N39" s="367"/>
      <c r="O39" s="178" t="str">
        <f>Electives!B115</f>
        <v>1b</v>
      </c>
      <c r="P39" s="36" t="str">
        <f>Electives!C115</f>
        <v>Make a paper airplane catapult</v>
      </c>
      <c r="Q39" s="31" t="str">
        <f>IF(Electives!W115&lt;&gt;"","E","")</f>
        <v/>
      </c>
      <c r="R39" s="230"/>
      <c r="S39" s="160">
        <f>'Shooting Sports'!B6</f>
        <v>1</v>
      </c>
      <c r="T39" s="160" t="str">
        <f>'Shooting Sports'!C6</f>
        <v>Explain what to do if you find gun</v>
      </c>
      <c r="U39" s="160"/>
      <c r="V39" s="160" t="str">
        <f>IF('Shooting Sports'!W6&lt;&gt;"", 'Shooting Sports'!W6, "")</f>
        <v/>
      </c>
      <c r="W39" s="230"/>
      <c r="X39" s="227" t="str">
        <f>NOVA!B28</f>
        <v>3a5</v>
      </c>
      <c r="Y39" s="227" t="str">
        <f>NOVA!C28</f>
        <v>Share model and what you learned</v>
      </c>
      <c r="Z39" s="227"/>
      <c r="AA39" s="227" t="str">
        <f>IF(NOVA!W28&lt;&gt;"", NOVA!W28, "")</f>
        <v/>
      </c>
      <c r="AB39" s="230"/>
      <c r="AC39" s="227" t="str">
        <f>NOVA!B87</f>
        <v>1a</v>
      </c>
      <c r="AD39" s="227" t="str">
        <f>NOVA!C87</f>
        <v>Read or watch 1 hour of space content</v>
      </c>
      <c r="AE39" s="227"/>
      <c r="AF39" s="227" t="str">
        <f>IF(NOVA!W87&lt;&gt;"", NOVA!W87, "")</f>
        <v/>
      </c>
      <c r="AG39" s="230"/>
      <c r="AH39" s="227" t="str">
        <f>NOVA!B152</f>
        <v>1a</v>
      </c>
      <c r="AI39" s="227" t="str">
        <f>NOVA!C152</f>
        <v>Read or watch 1 hour of Math content</v>
      </c>
      <c r="AJ39" s="227"/>
      <c r="AK39" s="227" t="str">
        <f>IF(NOVA!W152&lt;&gt;"", NOVA!W152, "")</f>
        <v/>
      </c>
    </row>
    <row r="40" spans="1:37" ht="13.2" customHeight="1">
      <c r="A40" s="26"/>
      <c r="B40" s="26"/>
      <c r="D40" s="375"/>
      <c r="E40" s="31">
        <f>Achievements!$B46</f>
        <v>7</v>
      </c>
      <c r="F40" s="179" t="str">
        <f>Achievements!$C46</f>
        <v>Draw a map of your area</v>
      </c>
      <c r="G40" s="31" t="str">
        <f>IF(Achievements!W46&lt;&gt;"","A","")</f>
        <v/>
      </c>
      <c r="I40" s="378"/>
      <c r="J40" s="178" t="str">
        <f>Electives!B48</f>
        <v>4c</v>
      </c>
      <c r="K40" s="36" t="str">
        <f>Electives!C48</f>
        <v>Practice using a block cipher</v>
      </c>
      <c r="L40" s="31" t="str">
        <f>IF(Electives!W48&lt;&gt;"","E","")</f>
        <v/>
      </c>
      <c r="N40" s="367"/>
      <c r="O40" s="178">
        <f>Electives!B116</f>
        <v>2</v>
      </c>
      <c r="P40" s="36" t="str">
        <f>Electives!C116</f>
        <v>Sail two different boats</v>
      </c>
      <c r="Q40" s="31" t="str">
        <f>IF(Electives!W116&lt;&gt;"","E","")</f>
        <v/>
      </c>
      <c r="R40" s="230"/>
      <c r="S40" s="160">
        <f>'Shooting Sports'!B7</f>
        <v>2</v>
      </c>
      <c r="T40" s="160" t="str">
        <f>'Shooting Sports'!C7</f>
        <v>Load, fire, secure gun and safety mech.</v>
      </c>
      <c r="U40" s="160"/>
      <c r="V40" s="160" t="str">
        <f>IF('Shooting Sports'!W7&lt;&gt;"", 'Shooting Sports'!W7, "")</f>
        <v/>
      </c>
      <c r="W40" s="230"/>
      <c r="X40" s="227" t="str">
        <f>NOVA!B29</f>
        <v>3b1</v>
      </c>
      <c r="Y40" s="227" t="str">
        <f>NOVA!C29</f>
        <v>Collect 3 to 5 common minerals</v>
      </c>
      <c r="Z40" s="227"/>
      <c r="AA40" s="227" t="str">
        <f>IF(NOVA!W29&lt;&gt;"", NOVA!W29, "")</f>
        <v/>
      </c>
      <c r="AB40" s="230"/>
      <c r="AC40" s="227" t="str">
        <f>NOVA!B88</f>
        <v>1b</v>
      </c>
      <c r="AD40" s="227" t="str">
        <f>NOVA!C88</f>
        <v>List at least two questions or ideas</v>
      </c>
      <c r="AE40" s="227"/>
      <c r="AF40" s="227" t="str">
        <f>IF(NOVA!W88&lt;&gt;"", NOVA!W88, "")</f>
        <v/>
      </c>
      <c r="AG40" s="230"/>
      <c r="AH40" s="227" t="str">
        <f>NOVA!B153</f>
        <v>1b</v>
      </c>
      <c r="AI40" s="227" t="str">
        <f>NOVA!C153</f>
        <v>List at least two questions or ideas</v>
      </c>
      <c r="AJ40" s="227"/>
      <c r="AK40" s="227" t="str">
        <f>IF(NOVA!W153&lt;&gt;"", NOVA!W153,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IF(Electives!W117&lt;&gt;"","E","")</f>
        <v/>
      </c>
      <c r="R41" s="224"/>
      <c r="S41" s="160">
        <f>'Shooting Sports'!B8</f>
        <v>3</v>
      </c>
      <c r="T41" s="160" t="str">
        <f>'Shooting Sports'!C8</f>
        <v>Demonstrate good shooting techniques</v>
      </c>
      <c r="U41" s="160"/>
      <c r="V41" s="160" t="str">
        <f>IF('Shooting Sports'!W8&lt;&gt;"", 'Shooting Sports'!W8, "")</f>
        <v/>
      </c>
      <c r="W41" s="224"/>
      <c r="X41" s="227" t="str">
        <f>NOVA!B30</f>
        <v>3b2</v>
      </c>
      <c r="Y41" s="227" t="str">
        <f>NOVA!C30</f>
        <v>Types of rock these minerals found in</v>
      </c>
      <c r="Z41" s="227"/>
      <c r="AA41" s="227" t="str">
        <f>IF(NOVA!W30&lt;&gt;"", NOVA!W30, "")</f>
        <v/>
      </c>
      <c r="AB41" s="224"/>
      <c r="AC41" s="227" t="str">
        <f>NOVA!B89</f>
        <v>1c</v>
      </c>
      <c r="AD41" s="227" t="str">
        <f>NOVA!C89</f>
        <v>Discuss two with your counselor</v>
      </c>
      <c r="AE41" s="227"/>
      <c r="AF41" s="227" t="str">
        <f>IF(NOVA!W89&lt;&gt;"", NOVA!W89, "")</f>
        <v/>
      </c>
      <c r="AG41" s="224"/>
      <c r="AH41" s="227" t="str">
        <f>NOVA!B154</f>
        <v>1c</v>
      </c>
      <c r="AI41" s="227" t="str">
        <f>NOVA!C154</f>
        <v>Discuss two with your counselor</v>
      </c>
      <c r="AJ41" s="227"/>
      <c r="AK41" s="227" t="str">
        <f>IF(NOVA!W154&lt;&gt;"", NOVA!W154, "")</f>
        <v/>
      </c>
    </row>
    <row r="42" spans="1:37" ht="12.75" customHeight="1">
      <c r="D42" s="373" t="str">
        <f>Achievements!E48</f>
        <v>(do all)</v>
      </c>
      <c r="E42" s="35">
        <f>Achievements!$B49</f>
        <v>1</v>
      </c>
      <c r="F42" s="179" t="str">
        <f>Achievements!$C49</f>
        <v>Play catch</v>
      </c>
      <c r="G42" s="31" t="str">
        <f>IF(Achievements!W49&lt;&gt;"","A","")</f>
        <v/>
      </c>
      <c r="I42" s="366" t="str">
        <f>Electives!E50</f>
        <v>(do 1, 2, one of 3, one of 4)</v>
      </c>
      <c r="J42" s="178">
        <f>Electives!B51</f>
        <v>1</v>
      </c>
      <c r="K42" s="36" t="str">
        <f>Electives!C51</f>
        <v>Collect 10 items</v>
      </c>
      <c r="L42" s="31" t="str">
        <f>IF(Electives!W51&lt;&gt;"","E","")</f>
        <v/>
      </c>
      <c r="O42" s="174" t="str">
        <f>Electives!B119</f>
        <v>Paws of Skill</v>
      </c>
      <c r="P42" s="29"/>
      <c r="R42" s="104"/>
      <c r="S42" s="160">
        <f>'Shooting Sports'!B9</f>
        <v>4</v>
      </c>
      <c r="T42" s="160" t="str">
        <f>'Shooting Sports'!C9</f>
        <v>Show how to put away and store gun</v>
      </c>
      <c r="U42" s="160"/>
      <c r="V42" s="160" t="str">
        <f>IF('Shooting Sports'!W9&lt;&gt;"", 'Shooting Sports'!W9, "")</f>
        <v/>
      </c>
      <c r="W42" s="104"/>
      <c r="X42" s="227" t="str">
        <f>NOVA!B31</f>
        <v>3b3</v>
      </c>
      <c r="Y42" s="227" t="str">
        <f>NOVA!C31</f>
        <v>Explain difference of rock types</v>
      </c>
      <c r="Z42" s="227"/>
      <c r="AA42" s="227" t="str">
        <f>IF(NOVA!W31&lt;&gt;"", NOVA!W31, "")</f>
        <v/>
      </c>
      <c r="AB42" s="104"/>
      <c r="AC42" s="227">
        <f>NOVA!B90</f>
        <v>2</v>
      </c>
      <c r="AD42" s="227" t="str">
        <f>NOVA!C90</f>
        <v>Complete an elective listed in comment</v>
      </c>
      <c r="AE42" s="227"/>
      <c r="AF42" s="227" t="str">
        <f>IF(NOVA!W90&lt;&gt;"", NOVA!W90, "")</f>
        <v/>
      </c>
      <c r="AG42" s="104"/>
      <c r="AH42" s="227">
        <f>NOVA!B155</f>
        <v>2</v>
      </c>
      <c r="AI42" s="227" t="str">
        <f>NOVA!C155</f>
        <v>Complete the Code of the Wolf adventure</v>
      </c>
      <c r="AJ42" s="227"/>
      <c r="AK42" s="227" t="str">
        <f>IF(NOVA!W155&lt;&gt;"", NOVA!W155, "")</f>
        <v/>
      </c>
    </row>
    <row r="43" spans="1:37" ht="12.75" customHeight="1">
      <c r="D43" s="374"/>
      <c r="E43" s="35">
        <f>Achievements!$B50</f>
        <v>2</v>
      </c>
      <c r="F43" s="179" t="str">
        <f>Achievements!$C50</f>
        <v>Practice your balance</v>
      </c>
      <c r="G43" s="31" t="str">
        <f>IF(Achievements!W50&lt;&gt;"","A","")</f>
        <v/>
      </c>
      <c r="I43" s="371"/>
      <c r="J43" s="178">
        <f>Electives!B52</f>
        <v>2</v>
      </c>
      <c r="K43" s="36" t="str">
        <f>Electives!C52</f>
        <v>Share your collection</v>
      </c>
      <c r="L43" s="31" t="str">
        <f>IF(Electives!W52&lt;&gt;"","E","")</f>
        <v/>
      </c>
      <c r="N43" s="366" t="str">
        <f>Electives!E119</f>
        <v>(do 1-4)</v>
      </c>
      <c r="O43" s="178">
        <f>Electives!B120</f>
        <v>1</v>
      </c>
      <c r="P43" s="36" t="str">
        <f>Electives!C120</f>
        <v>Learn about being physically fit</v>
      </c>
      <c r="Q43" s="31" t="str">
        <f>IF(Electives!W120&lt;&gt;"","E","")</f>
        <v/>
      </c>
      <c r="R43" s="228"/>
      <c r="S43" s="3"/>
      <c r="T43" s="239" t="str">
        <f>'Shooting Sports'!C11</f>
        <v>BB Gun: Level 2</v>
      </c>
      <c r="U43" s="3"/>
      <c r="V43" s="3"/>
      <c r="W43" s="228"/>
      <c r="X43" s="227" t="str">
        <f>NOVA!B32</f>
        <v>3b4</v>
      </c>
      <c r="Y43" s="227" t="str">
        <f>NOVA!C32</f>
        <v>Share collection and what you learned</v>
      </c>
      <c r="Z43" s="227"/>
      <c r="AA43" s="227" t="str">
        <f>IF(NOVA!W32&lt;&gt;"", NOVA!W32, "")</f>
        <v/>
      </c>
      <c r="AB43" s="228"/>
      <c r="AC43" s="227">
        <f>NOVA!B91</f>
        <v>3</v>
      </c>
      <c r="AD43" s="227" t="str">
        <f>NOVA!C91</f>
        <v>Do TWO from A-F</v>
      </c>
      <c r="AE43" s="227"/>
      <c r="AF43" s="227" t="str">
        <f>IF(NOVA!W91&lt;&gt;"", NOVA!W91, "")</f>
        <v/>
      </c>
      <c r="AG43" s="228"/>
      <c r="AH43" s="227">
        <f>NOVA!B156</f>
        <v>3</v>
      </c>
      <c r="AI43" s="227" t="str">
        <f>NOVA!C156</f>
        <v>Do TWO of A, B or C</v>
      </c>
      <c r="AJ43" s="227"/>
      <c r="AK43" s="227" t="str">
        <f>IF(NOVA!W156&lt;&gt;"", NOVA!W156, "")</f>
        <v/>
      </c>
    </row>
    <row r="44" spans="1:37" ht="13.2" customHeight="1">
      <c r="D44" s="374"/>
      <c r="E44" s="35">
        <f>Achievements!$B51</f>
        <v>3</v>
      </c>
      <c r="F44" s="179" t="str">
        <f>Achievements!$C51</f>
        <v>Practice your flexibility</v>
      </c>
      <c r="G44" s="31" t="str">
        <f>IF(Achievements!W51&lt;&gt;"","A","")</f>
        <v/>
      </c>
      <c r="I44" s="371"/>
      <c r="J44" s="178" t="str">
        <f>Electives!B53</f>
        <v>3a</v>
      </c>
      <c r="K44" s="36" t="str">
        <f>Electives!C53</f>
        <v>Visit a museum displaying collections</v>
      </c>
      <c r="L44" s="31" t="str">
        <f>IF(Electives!W53&lt;&gt;"","E","")</f>
        <v/>
      </c>
      <c r="N44" s="367"/>
      <c r="O44" s="178">
        <f>Electives!B121</f>
        <v>2</v>
      </c>
      <c r="P44" s="36" t="str">
        <f>Electives!C121</f>
        <v>Talk about properly warming up</v>
      </c>
      <c r="Q44" s="31" t="str">
        <f>IF(Electives!W121&lt;&gt;"","E","")</f>
        <v/>
      </c>
      <c r="R44" s="228"/>
      <c r="S44" s="160">
        <f>'Shooting Sports'!B12</f>
        <v>1</v>
      </c>
      <c r="T44" s="160" t="str">
        <f>'Shooting Sports'!C12</f>
        <v>Earn the Level 1 Emblem for BB Gun</v>
      </c>
      <c r="U44" s="160"/>
      <c r="V44" s="160" t="str">
        <f>IF('Shooting Sports'!W12&lt;&gt;"", 'Shooting Sports'!W12, "")</f>
        <v/>
      </c>
      <c r="W44" s="228"/>
      <c r="X44" s="227" t="str">
        <f>NOVA!B33</f>
        <v>3c1</v>
      </c>
      <c r="Y44" s="227" t="str">
        <f>NOVA!C33</f>
        <v>Use 4 ways to monitor / predict weather</v>
      </c>
      <c r="Z44" s="227"/>
      <c r="AA44" s="227" t="str">
        <f>IF(NOVA!W33&lt;&gt;"", NOVA!W33, "")</f>
        <v/>
      </c>
      <c r="AB44" s="228"/>
      <c r="AC44" s="227" t="str">
        <f>NOVA!B92</f>
        <v>3a1</v>
      </c>
      <c r="AD44" s="227" t="str">
        <f>NOVA!C92</f>
        <v>Watch the stars</v>
      </c>
      <c r="AE44" s="227"/>
      <c r="AF44" s="227" t="str">
        <f>IF(NOVA!W92&lt;&gt;"", NOVA!W92, "")</f>
        <v/>
      </c>
      <c r="AG44" s="228"/>
      <c r="AH44" s="227" t="str">
        <f>NOVA!B157</f>
        <v>3a</v>
      </c>
      <c r="AI44" s="227" t="str">
        <f>NOVA!C157</f>
        <v>Choose 2 and calculate your weight there</v>
      </c>
      <c r="AJ44" s="227"/>
      <c r="AK44" s="227" t="str">
        <f>IF(NOVA!W157&lt;&gt;"", NOVA!W157, "")</f>
        <v/>
      </c>
    </row>
    <row r="45" spans="1:37">
      <c r="D45" s="374"/>
      <c r="E45" s="35">
        <f>Achievements!$B52</f>
        <v>4</v>
      </c>
      <c r="F45" s="179" t="str">
        <f>Achievements!$C52</f>
        <v>Play a sport with your den or family</v>
      </c>
      <c r="G45" s="31" t="str">
        <f>IF(Achievements!W52&lt;&gt;"","A","")</f>
        <v/>
      </c>
      <c r="I45" s="371"/>
      <c r="J45" s="178" t="str">
        <f>Electives!B54</f>
        <v>3b</v>
      </c>
      <c r="K45" s="36" t="str">
        <f>Electives!C54</f>
        <v>Watch a show about collecing</v>
      </c>
      <c r="L45" s="31" t="str">
        <f>IF(Electives!W54&lt;&gt;"","E","")</f>
        <v/>
      </c>
      <c r="N45" s="367"/>
      <c r="O45" s="178">
        <f>Electives!B122</f>
        <v>3</v>
      </c>
      <c r="P45" s="36" t="str">
        <f>Electives!C122</f>
        <v>Practice two physical fitness skills</v>
      </c>
      <c r="Q45" s="31" t="str">
        <f>IF(Electives!W122&lt;&gt;"","E","")</f>
        <v/>
      </c>
      <c r="R45" s="228"/>
      <c r="S45" s="160" t="str">
        <f>'Shooting Sports'!B13</f>
        <v>S1</v>
      </c>
      <c r="T45" s="160" t="str">
        <f>'Shooting Sports'!C13</f>
        <v>Demonstrate one shooting position</v>
      </c>
      <c r="U45" s="160"/>
      <c r="V45" s="160" t="str">
        <f>IF('Shooting Sports'!W13&lt;&gt;"", 'Shooting Sports'!W13, "")</f>
        <v/>
      </c>
      <c r="W45" s="228"/>
      <c r="X45" s="227" t="str">
        <f>NOVA!B34</f>
        <v>3c2</v>
      </c>
      <c r="Y45" s="227" t="str">
        <f>NOVA!C34</f>
        <v>Analyze predictions for a week</v>
      </c>
      <c r="Z45" s="227"/>
      <c r="AA45" s="227" t="str">
        <f>IF(NOVA!W34&lt;&gt;"", NOVA!W34, "")</f>
        <v/>
      </c>
      <c r="AB45" s="228"/>
      <c r="AC45" s="227" t="str">
        <f>NOVA!B93</f>
        <v>3a2</v>
      </c>
      <c r="AD45" s="227" t="str">
        <f>NOVA!C93</f>
        <v>Find and draw 5 constellations</v>
      </c>
      <c r="AE45" s="227"/>
      <c r="AF45" s="227" t="str">
        <f>IF(NOVA!W93&lt;&gt;"", NOVA!W93, "")</f>
        <v/>
      </c>
      <c r="AG45" s="228"/>
      <c r="AH45" s="227" t="str">
        <f>NOVA!B158</f>
        <v>3a1</v>
      </c>
      <c r="AI45" s="227" t="str">
        <f>NOVA!C158</f>
        <v>On the sun or moon</v>
      </c>
      <c r="AJ45" s="227"/>
      <c r="AK45" s="227" t="str">
        <f>IF(NOVA!W158&lt;&gt;"", NOVA!W158, "")</f>
        <v/>
      </c>
    </row>
    <row r="46" spans="1:37">
      <c r="D46" s="374"/>
      <c r="E46" s="35">
        <f>Achievements!$B53</f>
        <v>5</v>
      </c>
      <c r="F46" s="179" t="str">
        <f>Achievements!$C53</f>
        <v>Do two animal walks</v>
      </c>
      <c r="G46" s="31" t="str">
        <f>IF(Achievements!W53&lt;&gt;"","A","")</f>
        <v/>
      </c>
      <c r="I46" s="371"/>
      <c r="J46" s="178" t="str">
        <f>Electives!B55</f>
        <v>4a</v>
      </c>
      <c r="K46" s="36" t="str">
        <f>Electives!C55</f>
        <v>Collect 10 autographs</v>
      </c>
      <c r="L46" s="31" t="str">
        <f>IF(Electives!W55&lt;&gt;"","E","")</f>
        <v/>
      </c>
      <c r="N46" s="367"/>
      <c r="O46" s="178">
        <f>Electives!B123</f>
        <v>4</v>
      </c>
      <c r="P46" s="36" t="str">
        <f>Electives!C123</f>
        <v>Play a team sport for 30 min</v>
      </c>
      <c r="Q46" s="31" t="str">
        <f>IF(Electives!W123&lt;&gt;"","E","")</f>
        <v/>
      </c>
      <c r="R46" s="228"/>
      <c r="S46" s="160" t="str">
        <f>'Shooting Sports'!B14</f>
        <v>S2</v>
      </c>
      <c r="T46" s="160" t="str">
        <f>'Shooting Sports'!C14</f>
        <v>Fire 5 BBs in 3 volleys at the Cub target</v>
      </c>
      <c r="U46" s="160"/>
      <c r="V46" s="160" t="str">
        <f>IF('Shooting Sports'!W14&lt;&gt;"", 'Shooting Sports'!W14, "")</f>
        <v/>
      </c>
      <c r="W46" s="228"/>
      <c r="X46" s="227" t="str">
        <f>NOVA!B35</f>
        <v>3c3</v>
      </c>
      <c r="Y46" s="227" t="str">
        <f>NOVA!C35</f>
        <v>Discuss work with counselor</v>
      </c>
      <c r="Z46" s="227"/>
      <c r="AA46" s="227" t="str">
        <f>IF(NOVA!W35&lt;&gt;"", NOVA!W35, "")</f>
        <v/>
      </c>
      <c r="AB46" s="228"/>
      <c r="AC46" s="227" t="str">
        <f>NOVA!B94</f>
        <v>3a3</v>
      </c>
      <c r="AD46" s="227" t="str">
        <f>NOVA!C94</f>
        <v>Discuss with counselor</v>
      </c>
      <c r="AE46" s="227"/>
      <c r="AF46" s="227" t="str">
        <f>IF(NOVA!W94&lt;&gt;"", NOVA!W94, "")</f>
        <v/>
      </c>
      <c r="AG46" s="228"/>
      <c r="AH46" s="227" t="str">
        <f>NOVA!B159</f>
        <v>3a2</v>
      </c>
      <c r="AI46" s="227" t="str">
        <f>NOVA!C159</f>
        <v>On Jupiter or Pluto</v>
      </c>
      <c r="AJ46" s="227"/>
      <c r="AK46" s="227" t="str">
        <f>IF(NOVA!W159&lt;&gt;"", NOVA!W159, "")</f>
        <v/>
      </c>
    </row>
    <row r="47" spans="1:37" ht="13.2" customHeight="1">
      <c r="D47" s="375"/>
      <c r="E47" s="31">
        <f>Achievements!$B54</f>
        <v>6</v>
      </c>
      <c r="F47" s="179" t="str">
        <f>Achievements!$C54</f>
        <v>Demonstrate healthy eating</v>
      </c>
      <c r="G47" s="31" t="str">
        <f>IF(Achievements!W54&lt;&gt;"","A","")</f>
        <v/>
      </c>
      <c r="I47" s="372"/>
      <c r="J47" s="178" t="str">
        <f>Electives!B56</f>
        <v>4b</v>
      </c>
      <c r="K47" s="36" t="str">
        <f>Electives!C56</f>
        <v>Write a famous person for an autograph</v>
      </c>
      <c r="L47" s="31" t="str">
        <f>IF(Electives!W56&lt;&gt;"","E","")</f>
        <v/>
      </c>
      <c r="N47" s="367"/>
      <c r="O47" s="178">
        <f>Electives!B124</f>
        <v>5</v>
      </c>
      <c r="P47" s="36" t="str">
        <f>Electives!C124</f>
        <v>Talk about sportsmanship</v>
      </c>
      <c r="Q47" s="31" t="str">
        <f>IF(Electives!W124&lt;&gt;"","E","")</f>
        <v/>
      </c>
      <c r="R47" s="228"/>
      <c r="S47" s="160" t="str">
        <f>'Shooting Sports'!B15</f>
        <v>S3</v>
      </c>
      <c r="T47" s="160" t="str">
        <f>'Shooting Sports'!C15</f>
        <v>Demonstrate/Explain range commands</v>
      </c>
      <c r="U47" s="160"/>
      <c r="V47" s="160" t="str">
        <f>IF('Shooting Sports'!W15&lt;&gt;"", 'Shooting Sports'!W15, "")</f>
        <v/>
      </c>
      <c r="W47" s="228"/>
      <c r="X47" s="227" t="str">
        <f>NOVA!B36</f>
        <v>3d</v>
      </c>
      <c r="Y47" s="227" t="str">
        <f>NOVA!C36</f>
        <v>Choose 2 habitats and complete activity</v>
      </c>
      <c r="Z47" s="227"/>
      <c r="AA47" s="227" t="str">
        <f>IF(NOVA!W36&lt;&gt;"", NOVA!W36, "")</f>
        <v/>
      </c>
      <c r="AB47" s="228"/>
      <c r="AC47" s="227" t="str">
        <f>NOVA!B95</f>
        <v>3b1</v>
      </c>
      <c r="AD47" s="227" t="str">
        <f>NOVA!C95</f>
        <v>Explain revolution, orbit and rotation</v>
      </c>
      <c r="AE47" s="227"/>
      <c r="AF47" s="227" t="str">
        <f>IF(NOVA!W95&lt;&gt;"", NOVA!W95, "")</f>
        <v/>
      </c>
      <c r="AG47" s="228"/>
      <c r="AH47" s="227" t="str">
        <f>NOVA!B160</f>
        <v>3a3</v>
      </c>
      <c r="AI47" s="227" t="str">
        <f>NOVA!C160</f>
        <v>On a planet of your choice</v>
      </c>
      <c r="AJ47" s="227"/>
      <c r="AK47" s="227" t="str">
        <f>IF(NOVA!W160&lt;&gt;"", NOVA!W160, "")</f>
        <v/>
      </c>
    </row>
    <row r="48" spans="1:37" ht="12.75" customHeight="1">
      <c r="I48" s="131"/>
      <c r="J48" s="174" t="str">
        <f>Electives!B58</f>
        <v>Cubs Who Care</v>
      </c>
      <c r="K48" s="29"/>
      <c r="N48" s="367"/>
      <c r="O48" s="178">
        <f>Electives!B125</f>
        <v>6</v>
      </c>
      <c r="P48" s="36" t="str">
        <f>Electives!C125</f>
        <v>Visit a sporting event</v>
      </c>
      <c r="Q48" s="31" t="str">
        <f>IF(Electives!W125&lt;&gt;"","E","")</f>
        <v/>
      </c>
      <c r="R48" s="228"/>
      <c r="S48" s="160" t="str">
        <f>'Shooting Sports'!B16</f>
        <v>S4</v>
      </c>
      <c r="T48" s="160" t="str">
        <f>'Shooting Sports'!C16</f>
        <v>5 facts about BB gun history</v>
      </c>
      <c r="U48" s="160"/>
      <c r="V48" s="160" t="str">
        <f>IF('Shooting Sports'!W16&lt;&gt;"", 'Shooting Sports'!W16, "")</f>
        <v/>
      </c>
      <c r="W48" s="228"/>
      <c r="X48" s="227" t="str">
        <f>NOVA!B37</f>
        <v>3d1</v>
      </c>
      <c r="Y48" s="227" t="str">
        <f>NOVA!C37</f>
        <v>Prairie</v>
      </c>
      <c r="Z48" s="227"/>
      <c r="AA48" s="227" t="str">
        <f>IF(NOVA!W37&lt;&gt;"", NOVA!W37, "")</f>
        <v/>
      </c>
      <c r="AB48" s="228"/>
      <c r="AC48" s="227" t="str">
        <f>NOVA!B96</f>
        <v>3b2</v>
      </c>
      <c r="AD48" s="227" t="str">
        <f>NOVA!C96</f>
        <v>Compare 3 planets to the Earth</v>
      </c>
      <c r="AE48" s="227"/>
      <c r="AF48" s="227" t="str">
        <f>IF(NOVA!W96&lt;&gt;"", NOVA!W96, "")</f>
        <v/>
      </c>
      <c r="AG48" s="228"/>
      <c r="AH48" s="227" t="str">
        <f>NOVA!B161</f>
        <v>3b</v>
      </c>
      <c r="AI48" s="227" t="str">
        <f>NOVA!C161</f>
        <v>Choose one and calculate its height</v>
      </c>
      <c r="AJ48" s="227"/>
      <c r="AK48" s="227" t="str">
        <f>IF(NOVA!W161&lt;&gt;"", NOVA!W161, "")</f>
        <v/>
      </c>
    </row>
    <row r="49" spans="5:37" ht="12.75" customHeight="1">
      <c r="E49" s="30"/>
      <c r="F49" s="45"/>
      <c r="G49" s="3"/>
      <c r="I49" s="378" t="str">
        <f>Electives!E58</f>
        <v>(do four)</v>
      </c>
      <c r="J49" s="219">
        <f>Electives!B59</f>
        <v>1</v>
      </c>
      <c r="K49" s="36" t="str">
        <f>Electives!C59</f>
        <v>Try using a wheelchair or crutches</v>
      </c>
      <c r="L49" s="31" t="str">
        <f>IF(Electives!W59&lt;&gt;"","E","")</f>
        <v/>
      </c>
      <c r="N49" s="368"/>
      <c r="O49" s="178">
        <f>Electives!B126</f>
        <v>7</v>
      </c>
      <c r="P49" s="36" t="str">
        <f>Electives!C126</f>
        <v>Make an obstacle course</v>
      </c>
      <c r="Q49" s="31" t="str">
        <f>IF(Electives!W126&lt;&gt;"","E","")</f>
        <v/>
      </c>
      <c r="R49" s="228"/>
      <c r="S49" s="3"/>
      <c r="T49" s="239" t="str">
        <f>'Shooting Sports'!C18</f>
        <v>Archery: Level 1</v>
      </c>
      <c r="U49" s="3"/>
      <c r="V49" s="3"/>
      <c r="W49" s="228"/>
      <c r="X49" s="227" t="str">
        <f>NOVA!B38</f>
        <v>3d2</v>
      </c>
      <c r="Y49" s="227" t="str">
        <f>NOVA!C38</f>
        <v>Temperate forest</v>
      </c>
      <c r="Z49" s="227"/>
      <c r="AA49" s="227" t="str">
        <f>IF(NOVA!W38&lt;&gt;"", NOVA!W38, "")</f>
        <v/>
      </c>
      <c r="AB49" s="228"/>
      <c r="AC49" s="227" t="str">
        <f>NOVA!B97</f>
        <v>3b3</v>
      </c>
      <c r="AD49" s="227" t="str">
        <f>NOVA!C97</f>
        <v>Discuss with counselor</v>
      </c>
      <c r="AE49" s="227"/>
      <c r="AF49" s="227" t="str">
        <f>IF(NOVA!W97&lt;&gt;"", NOVA!W97, "")</f>
        <v/>
      </c>
      <c r="AG49" s="228"/>
      <c r="AH49" s="227" t="str">
        <f>NOVA!B162</f>
        <v>3b1</v>
      </c>
      <c r="AI49" s="227" t="str">
        <f>NOVA!C162</f>
        <v>A tree</v>
      </c>
      <c r="AJ49" s="227"/>
      <c r="AK49" s="227" t="str">
        <f>IF(NOVA!W162&lt;&gt;"", NOVA!W162, "")</f>
        <v/>
      </c>
    </row>
    <row r="50" spans="5:37">
      <c r="E50" s="30"/>
      <c r="F50" s="3"/>
      <c r="G50" s="3"/>
      <c r="I50" s="378"/>
      <c r="J50" s="219">
        <f>Electives!B60</f>
        <v>2</v>
      </c>
      <c r="K50" s="36" t="str">
        <f>Electives!C60</f>
        <v>Learn about handicapped sports</v>
      </c>
      <c r="L50" s="31" t="str">
        <f>IF(Electives!W60&lt;&gt;"","E","")</f>
        <v/>
      </c>
      <c r="O50" s="174" t="str">
        <f>Electives!B128</f>
        <v>Spirit of the Water</v>
      </c>
      <c r="P50" s="29"/>
      <c r="R50" s="224"/>
      <c r="S50" s="160">
        <f>'Shooting Sports'!B19</f>
        <v>1</v>
      </c>
      <c r="T50" s="160" t="str">
        <f>'Shooting Sports'!C19</f>
        <v>Follow archery range rules and whistles</v>
      </c>
      <c r="U50" s="160"/>
      <c r="V50" s="160" t="str">
        <f>IF('Shooting Sports'!W19&lt;&gt;"", 'Shooting Sports'!W19, "")</f>
        <v/>
      </c>
      <c r="W50" s="224"/>
      <c r="X50" s="227" t="str">
        <f>NOVA!B39</f>
        <v>3d3</v>
      </c>
      <c r="Y50" s="227" t="str">
        <f>NOVA!C39</f>
        <v>Aquatic ecosystem</v>
      </c>
      <c r="Z50" s="227"/>
      <c r="AA50" s="227" t="str">
        <f>IF(NOVA!W39&lt;&gt;"", NOVA!W39, "")</f>
        <v/>
      </c>
      <c r="AB50" s="224"/>
      <c r="AC50" s="227" t="str">
        <f>NOVA!B98</f>
        <v>3c1</v>
      </c>
      <c r="AD50" s="227" t="str">
        <f>NOVA!C98</f>
        <v>Design a rover and tell what it collects</v>
      </c>
      <c r="AE50" s="227"/>
      <c r="AF50" s="227" t="str">
        <f>IF(NOVA!W98&lt;&gt;"", NOVA!W98, "")</f>
        <v/>
      </c>
      <c r="AG50" s="224"/>
      <c r="AH50" s="227" t="str">
        <f>NOVA!B163</f>
        <v>3b2</v>
      </c>
      <c r="AI50" s="227" t="str">
        <f>NOVA!C163</f>
        <v>Your house</v>
      </c>
      <c r="AJ50" s="227"/>
      <c r="AK50" s="227" t="str">
        <f>IF(NOVA!W163&lt;&gt;"", NOVA!W163, "")</f>
        <v/>
      </c>
    </row>
    <row r="51" spans="5:37" ht="13.2" customHeight="1">
      <c r="E51" s="30"/>
      <c r="F51" s="3"/>
      <c r="G51" s="3"/>
      <c r="I51" s="378"/>
      <c r="J51" s="219">
        <f>Electives!B61</f>
        <v>3</v>
      </c>
      <c r="K51" s="36" t="str">
        <f>Electives!C61</f>
        <v>Learn about "invisible" disabilities</v>
      </c>
      <c r="L51" s="31" t="str">
        <f>IF(Electives!W61&lt;&gt;"","E","")</f>
        <v/>
      </c>
      <c r="N51" s="378" t="str">
        <f>Electives!E128</f>
        <v>(do all)</v>
      </c>
      <c r="O51" s="178">
        <f>Electives!B129</f>
        <v>1</v>
      </c>
      <c r="P51" s="36" t="str">
        <f>Electives!C129</f>
        <v>Demonstrate how water can be polluted</v>
      </c>
      <c r="Q51" s="31" t="str">
        <f>IF(Electives!W129&lt;&gt;"","E","")</f>
        <v/>
      </c>
      <c r="R51" s="104"/>
      <c r="S51" s="160">
        <f>'Shooting Sports'!B20</f>
        <v>2</v>
      </c>
      <c r="T51" s="160" t="str">
        <f>'Shooting Sports'!C20</f>
        <v>Identify recurve and compound bow</v>
      </c>
      <c r="U51" s="160"/>
      <c r="V51" s="160" t="str">
        <f>IF('Shooting Sports'!W20&lt;&gt;"", 'Shooting Sports'!W20, "")</f>
        <v/>
      </c>
      <c r="W51" s="104"/>
      <c r="X51" s="227" t="str">
        <f>NOVA!B40</f>
        <v>3d4</v>
      </c>
      <c r="Y51" s="227" t="str">
        <f>NOVA!C40</f>
        <v>Temperate / Subtropical rain forest</v>
      </c>
      <c r="Z51" s="227"/>
      <c r="AA51" s="227" t="str">
        <f>IF(NOVA!W40&lt;&gt;"", NOVA!W40, "")</f>
        <v/>
      </c>
      <c r="AB51" s="104"/>
      <c r="AC51" s="227" t="str">
        <f>NOVA!B99</f>
        <v>3c2</v>
      </c>
      <c r="AD51" s="227" t="str">
        <f>NOVA!C99</f>
        <v>How would rover work</v>
      </c>
      <c r="AE51" s="227"/>
      <c r="AF51" s="227" t="str">
        <f>IF(NOVA!W99&lt;&gt;"", NOVA!W99, "")</f>
        <v/>
      </c>
      <c r="AG51" s="104"/>
      <c r="AH51" s="227" t="str">
        <f>NOVA!B164</f>
        <v>3b3</v>
      </c>
      <c r="AI51" s="227" t="str">
        <f>NOVA!C164</f>
        <v>A building of your choice</v>
      </c>
      <c r="AJ51" s="227"/>
      <c r="AK51" s="227" t="str">
        <f>IF(NOVA!W164&lt;&gt;"", NOVA!W164, "")</f>
        <v/>
      </c>
    </row>
    <row r="52" spans="5:37">
      <c r="E52" s="30"/>
      <c r="F52" s="3"/>
      <c r="G52" s="3"/>
      <c r="I52" s="378"/>
      <c r="J52" s="219">
        <f>Electives!B62</f>
        <v>4</v>
      </c>
      <c r="K52" s="36" t="str">
        <f>Electives!C62</f>
        <v>Do 3 of the following wearing gloves</v>
      </c>
      <c r="L52" s="31" t="str">
        <f>IF(Electives!W62&lt;&gt;"","E","")</f>
        <v/>
      </c>
      <c r="N52" s="378"/>
      <c r="O52" s="178">
        <f>Electives!B130</f>
        <v>2</v>
      </c>
      <c r="P52" s="36" t="str">
        <f>Electives!C130</f>
        <v>Help conserve water</v>
      </c>
      <c r="Q52" s="31" t="str">
        <f>IF(Electives!W130&lt;&gt;"","E","")</f>
        <v/>
      </c>
      <c r="R52" s="232"/>
      <c r="S52" s="160">
        <f>'Shooting Sports'!B21</f>
        <v>3</v>
      </c>
      <c r="T52" s="160" t="str">
        <f>'Shooting Sports'!C21</f>
        <v>Demonstrate arm/finger guards &amp; quiver</v>
      </c>
      <c r="U52" s="160"/>
      <c r="V52" s="160" t="str">
        <f>IF('Shooting Sports'!W21&lt;&gt;"", 'Shooting Sports'!W21, "")</f>
        <v/>
      </c>
      <c r="W52" s="232"/>
      <c r="X52" s="227" t="str">
        <f>NOVA!B41</f>
        <v>3d5</v>
      </c>
      <c r="Y52" s="227" t="str">
        <f>NOVA!C41</f>
        <v>Desert</v>
      </c>
      <c r="Z52" s="227"/>
      <c r="AA52" s="227" t="str">
        <f>IF(NOVA!W41&lt;&gt;"", NOVA!W41, "")</f>
        <v/>
      </c>
      <c r="AB52" s="232"/>
      <c r="AC52" s="227" t="str">
        <f>NOVA!B100</f>
        <v>3c3</v>
      </c>
      <c r="AD52" s="227" t="str">
        <f>NOVA!C100</f>
        <v>How would rover transmit data</v>
      </c>
      <c r="AE52" s="227"/>
      <c r="AF52" s="227" t="str">
        <f>IF(NOVA!W100&lt;&gt;"", NOVA!W100, "")</f>
        <v/>
      </c>
      <c r="AG52" s="232"/>
      <c r="AH52" s="227" t="str">
        <f>NOVA!B165</f>
        <v>3c</v>
      </c>
      <c r="AI52" s="227" t="str">
        <f>NOVA!C165</f>
        <v>Calculate the volume of air in your room</v>
      </c>
      <c r="AJ52" s="227"/>
      <c r="AK52" s="227" t="str">
        <f>IF(NOVA!W165&lt;&gt;"", NOVA!W165, "")</f>
        <v/>
      </c>
    </row>
    <row r="53" spans="5:37" ht="13.2" customHeight="1">
      <c r="E53" s="30"/>
      <c r="F53" s="3"/>
      <c r="G53" s="3"/>
      <c r="I53" s="378"/>
      <c r="J53" s="219" t="str">
        <f>Electives!B63</f>
        <v>4a</v>
      </c>
      <c r="K53" s="36" t="str">
        <f>Electives!C63</f>
        <v>Tie your shoes</v>
      </c>
      <c r="L53" s="31" t="str">
        <f>IF(Electives!W63&lt;&gt;"","E","")</f>
        <v/>
      </c>
      <c r="N53" s="378"/>
      <c r="O53" s="178">
        <f>Electives!B131</f>
        <v>3</v>
      </c>
      <c r="P53" s="36" t="str">
        <f>Electives!C131</f>
        <v>Explain why swimming is good exercise</v>
      </c>
      <c r="Q53" s="31" t="str">
        <f>IF(Electives!W131&lt;&gt;"","E","")</f>
        <v/>
      </c>
      <c r="R53" s="233"/>
      <c r="S53" s="160">
        <f>'Shooting Sports'!B22</f>
        <v>4</v>
      </c>
      <c r="T53" s="160" t="str">
        <f>'Shooting Sports'!C22</f>
        <v>Properly shoot a bow</v>
      </c>
      <c r="U53" s="160"/>
      <c r="V53" s="160" t="str">
        <f>IF('Shooting Sports'!W22&lt;&gt;"", 'Shooting Sports'!W22, "")</f>
        <v/>
      </c>
      <c r="W53" s="233"/>
      <c r="X53" s="227" t="str">
        <f>NOVA!B42</f>
        <v>3d6</v>
      </c>
      <c r="Y53" s="227" t="str">
        <f>NOVA!C42</f>
        <v>Polar ice</v>
      </c>
      <c r="Z53" s="227"/>
      <c r="AA53" s="227" t="str">
        <f>IF(NOVA!W42&lt;&gt;"", NOVA!W42, "")</f>
        <v/>
      </c>
      <c r="AB53" s="233"/>
      <c r="AC53" s="227" t="str">
        <f>NOVA!B101</f>
        <v>3c4</v>
      </c>
      <c r="AD53" s="227" t="str">
        <f>NOVA!C101</f>
        <v>Why rovers are needed</v>
      </c>
      <c r="AE53" s="227"/>
      <c r="AF53" s="227" t="str">
        <f>IF(NOVA!W101&lt;&gt;"", NOVA!W101, "")</f>
        <v/>
      </c>
      <c r="AG53" s="233"/>
      <c r="AH53" s="227" t="str">
        <f>NOVA!B166</f>
        <v>4a1</v>
      </c>
      <c r="AI53" s="227" t="str">
        <f>NOVA!C166</f>
        <v>Look up and discuss cryptography</v>
      </c>
      <c r="AJ53" s="227"/>
      <c r="AK53" s="227" t="str">
        <f>IF(NOVA!W166&lt;&gt;"", NOVA!W166, "")</f>
        <v/>
      </c>
    </row>
    <row r="54" spans="5:37">
      <c r="I54" s="378"/>
      <c r="J54" s="219" t="str">
        <f>Electives!B64</f>
        <v>4b</v>
      </c>
      <c r="K54" s="36" t="str">
        <f>Electives!C64</f>
        <v>Use a fork to pick up food</v>
      </c>
      <c r="L54" s="31" t="str">
        <f>IF(Electives!W64&lt;&gt;"","E","")</f>
        <v/>
      </c>
      <c r="N54" s="378"/>
      <c r="O54" s="178">
        <f>Electives!B132</f>
        <v>4</v>
      </c>
      <c r="P54" s="36" t="str">
        <f>Electives!C132</f>
        <v>Explain the water safety rules</v>
      </c>
      <c r="Q54" s="31" t="str">
        <f>IF(Electives!W132&lt;&gt;"","E","")</f>
        <v/>
      </c>
      <c r="R54" s="233"/>
      <c r="S54" s="160">
        <f>'Shooting Sports'!B23</f>
        <v>5</v>
      </c>
      <c r="T54" s="160" t="str">
        <f>'Shooting Sports'!C23</f>
        <v>Safely retrieve arrows</v>
      </c>
      <c r="U54" s="160"/>
      <c r="V54" s="160" t="str">
        <f>IF('Shooting Sports'!W23&lt;&gt;"", 'Shooting Sports'!W23, "")</f>
        <v/>
      </c>
      <c r="W54" s="233"/>
      <c r="X54" s="227" t="str">
        <f>NOVA!B43</f>
        <v>3d7</v>
      </c>
      <c r="Y54" s="227" t="str">
        <f>NOVA!C43</f>
        <v>Tide pools</v>
      </c>
      <c r="Z54" s="227"/>
      <c r="AA54" s="227" t="str">
        <f>IF(NOVA!W43&lt;&gt;"", NOVA!W43, "")</f>
        <v/>
      </c>
      <c r="AB54" s="233"/>
      <c r="AC54" s="227" t="str">
        <f>NOVA!B102</f>
        <v>3d1</v>
      </c>
      <c r="AD54" s="227" t="str">
        <f>NOVA!C102</f>
        <v>Design a space colony</v>
      </c>
      <c r="AE54" s="227"/>
      <c r="AF54" s="227" t="str">
        <f>IF(NOVA!W102&lt;&gt;"", NOVA!W102, "")</f>
        <v/>
      </c>
      <c r="AG54" s="233"/>
      <c r="AH54" s="227" t="str">
        <f>NOVA!B167</f>
        <v>4a2</v>
      </c>
      <c r="AI54" s="227" t="str">
        <f>NOVA!C167</f>
        <v>Discuss 3 ways codes are made</v>
      </c>
      <c r="AJ54" s="227"/>
      <c r="AK54" s="227" t="str">
        <f>IF(NOVA!W167&lt;&gt;"", NOVA!W167, "")</f>
        <v/>
      </c>
    </row>
    <row r="55" spans="5:37">
      <c r="I55" s="378"/>
      <c r="J55" s="219" t="str">
        <f>Electives!B65</f>
        <v>4c</v>
      </c>
      <c r="K55" s="36" t="str">
        <f>Electives!C65</f>
        <v>Play a card game</v>
      </c>
      <c r="L55" s="31" t="str">
        <f>IF(Electives!W65&lt;&gt;"","E","")</f>
        <v/>
      </c>
      <c r="N55" s="378"/>
      <c r="O55" s="178">
        <f>Electives!B133</f>
        <v>5</v>
      </c>
      <c r="P55" s="36" t="str">
        <f>Electives!C133</f>
        <v>Jump into a pool and swim 25 feet</v>
      </c>
      <c r="Q55" s="31" t="str">
        <f>IF(Electives!W133&lt;&gt;"","E","")</f>
        <v/>
      </c>
      <c r="R55" s="233"/>
      <c r="S55" s="3"/>
      <c r="T55" s="239" t="str">
        <f>'Shooting Sports'!C25</f>
        <v>Archery: Level 2</v>
      </c>
      <c r="U55" s="3"/>
      <c r="V55" s="3"/>
      <c r="W55" s="233"/>
      <c r="X55" s="227">
        <f>NOVA!B44</f>
        <v>4</v>
      </c>
      <c r="Y55" s="227" t="str">
        <f>NOVA!C44</f>
        <v>Do A or B</v>
      </c>
      <c r="Z55" s="227"/>
      <c r="AA55" s="227" t="str">
        <f>IF(NOVA!W44&lt;&gt;"", NOVA!W44, "")</f>
        <v/>
      </c>
      <c r="AB55" s="233"/>
      <c r="AC55" s="238" t="str">
        <f>NOVA!B103</f>
        <v>3d2</v>
      </c>
      <c r="AD55" s="227" t="str">
        <f>NOVA!C103</f>
        <v>Discuss survival needs</v>
      </c>
      <c r="AE55" s="227"/>
      <c r="AF55" s="227" t="str">
        <f>IF(NOVA!W103&lt;&gt;"", NOVA!W103, "")</f>
        <v/>
      </c>
      <c r="AG55" s="233"/>
      <c r="AH55" s="227" t="str">
        <f>NOVA!B168</f>
        <v>4a3</v>
      </c>
      <c r="AI55" s="227" t="str">
        <f>NOVA!C168</f>
        <v>Discuss how codes relate to math</v>
      </c>
      <c r="AJ55" s="227"/>
      <c r="AK55" s="227" t="str">
        <f>IF(NOVA!W168&lt;&gt;"", NOVA!W168, "")</f>
        <v/>
      </c>
    </row>
    <row r="56" spans="5:37" ht="13.2" customHeight="1">
      <c r="I56" s="378"/>
      <c r="J56" s="219" t="str">
        <f>Electives!B66</f>
        <v>4d</v>
      </c>
      <c r="K56" s="36" t="str">
        <f>Electives!C66</f>
        <v>Play a video game</v>
      </c>
      <c r="L56" s="31" t="str">
        <f>IF(Electives!W66&lt;&gt;"","E","")</f>
        <v/>
      </c>
      <c r="O56"/>
      <c r="R56" s="233"/>
      <c r="S56" s="160">
        <f>'Shooting Sports'!B26</f>
        <v>1</v>
      </c>
      <c r="T56" s="160" t="str">
        <f>'Shooting Sports'!C26</f>
        <v>Earn the Level 1 Emblem for Archery</v>
      </c>
      <c r="U56" s="160"/>
      <c r="V56" s="160" t="str">
        <f>IF('Shooting Sports'!W26&lt;&gt;"", 'Shooting Sports'!W26, "")</f>
        <v/>
      </c>
      <c r="W56" s="233"/>
      <c r="X56" s="227" t="str">
        <f>NOVA!B45</f>
        <v>4a</v>
      </c>
      <c r="Y56" s="227" t="str">
        <f>NOVA!C45</f>
        <v>Visit a place where earth science is done</v>
      </c>
      <c r="Z56" s="227"/>
      <c r="AA56" s="227" t="str">
        <f>IF(NOVA!W45&lt;&gt;"", NOVA!W45, "")</f>
        <v/>
      </c>
      <c r="AB56" s="233"/>
      <c r="AC56" s="227" t="str">
        <f>NOVA!B104</f>
        <v>3e</v>
      </c>
      <c r="AD56" s="227" t="str">
        <f>NOVA!C104</f>
        <v>Map an asteroid</v>
      </c>
      <c r="AE56" s="227"/>
      <c r="AF56" s="227" t="str">
        <f>IF(NOVA!W104&lt;&gt;"", NOVA!W104, "")</f>
        <v/>
      </c>
      <c r="AG56" s="233"/>
      <c r="AH56" s="227" t="str">
        <f>NOVA!B169</f>
        <v>4b1</v>
      </c>
      <c r="AI56" s="227" t="str">
        <f>NOVA!C169</f>
        <v>Design a code and write a message</v>
      </c>
      <c r="AJ56" s="227"/>
      <c r="AK56" s="227" t="str">
        <f>IF(NOVA!W169&lt;&gt;"", NOVA!W169, "")</f>
        <v/>
      </c>
    </row>
    <row r="57" spans="5:37" ht="12.75" customHeight="1">
      <c r="I57" s="378"/>
      <c r="J57" s="219" t="str">
        <f>Electives!B67</f>
        <v>4e</v>
      </c>
      <c r="K57" s="36" t="str">
        <f>Electives!C67</f>
        <v>Play a board game</v>
      </c>
      <c r="L57" s="31" t="str">
        <f>IF(Electives!W67&lt;&gt;"","E","")</f>
        <v/>
      </c>
      <c r="N57" s="131"/>
      <c r="R57" s="233"/>
      <c r="S57" s="160" t="str">
        <f>'Shooting Sports'!B27</f>
        <v>S1</v>
      </c>
      <c r="T57" s="160" t="str">
        <f>'Shooting Sports'!C27</f>
        <v>Identify 3 arrow and 4 bow parts</v>
      </c>
      <c r="U57" s="160"/>
      <c r="V57" s="160" t="str">
        <f>IF('Shooting Sports'!W27&lt;&gt;"", 'Shooting Sports'!W27, "")</f>
        <v/>
      </c>
      <c r="W57" s="233"/>
      <c r="X57" s="227" t="str">
        <f>NOVA!B46</f>
        <v>4a1</v>
      </c>
      <c r="Y57" s="227" t="str">
        <f>NOVA!C46</f>
        <v>Talk with someone how science is used</v>
      </c>
      <c r="Z57" s="227"/>
      <c r="AA57" s="227" t="str">
        <f>IF(NOVA!W46&lt;&gt;"", NOVA!W46, "")</f>
        <v/>
      </c>
      <c r="AB57" s="233"/>
      <c r="AC57" s="227" t="str">
        <f>NOVA!B105</f>
        <v>3f1</v>
      </c>
      <c r="AD57" s="227" t="str">
        <f>NOVA!C105</f>
        <v>Model solar and lunar eclipse</v>
      </c>
      <c r="AE57" s="227"/>
      <c r="AF57" s="227" t="str">
        <f>IF(NOVA!W105&lt;&gt;"", NOVA!W105, "")</f>
        <v/>
      </c>
      <c r="AG57" s="233"/>
      <c r="AH57" s="227" t="str">
        <f>NOVA!B170</f>
        <v>4b2</v>
      </c>
      <c r="AI57" s="227" t="str">
        <f>NOVA!C170</f>
        <v>Share your code with your counselor</v>
      </c>
      <c r="AJ57" s="227"/>
      <c r="AK57" s="227" t="str">
        <f>IF(NOVA!W170&lt;&gt;"", NOVA!W170, "")</f>
        <v/>
      </c>
    </row>
    <row r="58" spans="5:37" ht="12.75" customHeight="1">
      <c r="E58"/>
      <c r="I58" s="378"/>
      <c r="J58" s="219" t="str">
        <f>Electives!B68</f>
        <v>4f</v>
      </c>
      <c r="K58" s="36" t="str">
        <f>Electives!C68</f>
        <v>Blow bubbles</v>
      </c>
      <c r="L58" s="31" t="str">
        <f>IF(Electives!W68&lt;&gt;"","E","")</f>
        <v/>
      </c>
      <c r="R58" s="233"/>
      <c r="S58" s="160" t="str">
        <f>'Shooting Sports'!B28</f>
        <v>S2</v>
      </c>
      <c r="T58" s="160" t="str">
        <f>'Shooting Sports'!C28</f>
        <v>Loose 5 arrows in 2 volleys</v>
      </c>
      <c r="U58" s="160"/>
      <c r="V58" s="160" t="str">
        <f>IF('Shooting Sports'!W28&lt;&gt;"", 'Shooting Sports'!W28, "")</f>
        <v/>
      </c>
      <c r="W58" s="233"/>
      <c r="X58" s="227" t="str">
        <f>NOVA!B47</f>
        <v>4a2</v>
      </c>
      <c r="Y58" s="227" t="str">
        <f>NOVA!C47</f>
        <v>Discuss with counselor your visit</v>
      </c>
      <c r="Z58" s="227"/>
      <c r="AA58" s="227" t="str">
        <f>IF(NOVA!W47&lt;&gt;"", NOVA!W47, "")</f>
        <v/>
      </c>
      <c r="AB58" s="233"/>
      <c r="AC58" s="227" t="str">
        <f>NOVA!B106</f>
        <v>3f2</v>
      </c>
      <c r="AD58" s="227" t="str">
        <f>NOVA!C106</f>
        <v>Use your model to discuss</v>
      </c>
      <c r="AE58" s="227"/>
      <c r="AF58" s="227" t="str">
        <f>IF(NOVA!W106&lt;&gt;"", NOVA!W106, "")</f>
        <v/>
      </c>
      <c r="AG58" s="233"/>
      <c r="AH58" s="227">
        <f>NOVA!B171</f>
        <v>5</v>
      </c>
      <c r="AI58" s="227" t="str">
        <f>NOVA!C171</f>
        <v>Discuss how math affects your life</v>
      </c>
      <c r="AJ58" s="227"/>
      <c r="AK58" s="227" t="str">
        <f>IF(NOVA!W171&lt;&gt;"", NOVA!W171, "")</f>
        <v/>
      </c>
    </row>
    <row r="59" spans="5:37">
      <c r="I59" s="378"/>
      <c r="J59" s="219">
        <f>Electives!B69</f>
        <v>5</v>
      </c>
      <c r="K59" s="36" t="str">
        <f>Electives!C69</f>
        <v>Paint a picture with and without sight</v>
      </c>
      <c r="L59" s="31" t="str">
        <f>IF(Electives!W69&lt;&gt;"","E","")</f>
        <v/>
      </c>
      <c r="R59" s="234"/>
      <c r="S59" s="160" t="str">
        <f>'Shooting Sports'!B29</f>
        <v>S3</v>
      </c>
      <c r="T59" s="160" t="str">
        <f>'Shooting Sports'!C29</f>
        <v>Demonstrate/Explain range commands</v>
      </c>
      <c r="U59" s="160"/>
      <c r="V59" s="160" t="str">
        <f>IF('Shooting Sports'!W29&lt;&gt;"", 'Shooting Sports'!W29, "")</f>
        <v/>
      </c>
      <c r="W59" s="234"/>
      <c r="X59" s="227" t="str">
        <f>NOVA!B48</f>
        <v>4b</v>
      </c>
      <c r="Y59" s="227" t="str">
        <f>NOVA!C48</f>
        <v>Explore a career with earth science</v>
      </c>
      <c r="Z59" s="227"/>
      <c r="AA59" s="227" t="str">
        <f>IF(NOVA!W48&lt;&gt;"", NOVA!W48, "")</f>
        <v/>
      </c>
      <c r="AB59" s="234"/>
      <c r="AC59" s="227">
        <f>NOVA!B107</f>
        <v>4</v>
      </c>
      <c r="AD59" s="227" t="str">
        <f>NOVA!C107</f>
        <v>Do A or B</v>
      </c>
      <c r="AE59" s="227"/>
      <c r="AF59" s="227" t="str">
        <f>IF(NOVA!W107&lt;&gt;"", NOVA!W107, "")</f>
        <v/>
      </c>
      <c r="AG59" s="234"/>
    </row>
    <row r="60" spans="5:37">
      <c r="I60" s="378"/>
      <c r="J60" s="219">
        <f>Electives!B70</f>
        <v>6</v>
      </c>
      <c r="K60" s="36" t="str">
        <f>Electives!C70</f>
        <v>Sign a simple sentence</v>
      </c>
      <c r="L60" s="31" t="str">
        <f>IF(Electives!W70&lt;&gt;"","E","")</f>
        <v/>
      </c>
      <c r="R60" s="177"/>
      <c r="S60" s="160" t="str">
        <f>'Shooting Sports'!B30</f>
        <v>S4</v>
      </c>
      <c r="T60" s="160" t="str">
        <f>'Shooting Sports'!C30</f>
        <v>5 facts about archery in history/lit</v>
      </c>
      <c r="U60" s="160"/>
      <c r="V60" s="160" t="str">
        <f>IF('Shooting Sports'!W30&lt;&gt;"", 'Shooting Sports'!W30, "")</f>
        <v/>
      </c>
      <c r="W60" s="177"/>
      <c r="AB60" s="177"/>
      <c r="AC60" s="227" t="str">
        <f>NOVA!B108</f>
        <v>4a</v>
      </c>
      <c r="AD60" s="227" t="str">
        <f>NOVA!C108</f>
        <v>Visit a place with space science</v>
      </c>
      <c r="AE60" s="227"/>
      <c r="AF60" s="227" t="str">
        <f>IF(NOVA!W108&lt;&gt;"", NOVA!W108, "")</f>
        <v/>
      </c>
      <c r="AG60" s="177"/>
    </row>
    <row r="61" spans="5:37">
      <c r="I61" s="378"/>
      <c r="J61" s="219">
        <f>Electives!B71</f>
        <v>7</v>
      </c>
      <c r="K61" s="36" t="str">
        <f>Electives!C71</f>
        <v>Learn about a famous person with a disability</v>
      </c>
      <c r="L61" s="31" t="str">
        <f>IF(Electives!W71&lt;&gt;"","E","")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IF(NOVA!W109&lt;&gt;"", NOVA!W109, "")</f>
        <v/>
      </c>
      <c r="AG61" s="233"/>
    </row>
    <row r="62" spans="5:37" ht="13.2" customHeight="1">
      <c r="I62" s="378"/>
      <c r="J62" s="219">
        <f>Electives!B72</f>
        <v>8</v>
      </c>
      <c r="K62" s="36" t="str">
        <f>Electives!C72</f>
        <v>Attend an event for disabled people</v>
      </c>
      <c r="L62" s="31" t="str">
        <f>IF(Electives!W72&lt;&gt;"","E","")</f>
        <v/>
      </c>
      <c r="O62"/>
      <c r="R62" s="235"/>
      <c r="S62" s="160">
        <f>'Shooting Sports'!B33</f>
        <v>1</v>
      </c>
      <c r="T62" s="160" t="str">
        <f>'Shooting Sports'!C33</f>
        <v>Demonstrate good shooting techniques</v>
      </c>
      <c r="U62" s="160"/>
      <c r="V62" s="160" t="str">
        <f>IF('Shooting Sports'!W33&lt;&gt;"", 'Shooting Sports'!W33, "")</f>
        <v/>
      </c>
      <c r="W62" s="235"/>
      <c r="AB62" s="235"/>
      <c r="AC62" s="227" t="str">
        <f>NOVA!B110</f>
        <v>4a2</v>
      </c>
      <c r="AD62" s="227" t="str">
        <f>NOVA!C110</f>
        <v>Discuss with counselor</v>
      </c>
      <c r="AE62" s="227"/>
      <c r="AF62" s="227" t="str">
        <f>IF(NOVA!W110&lt;&gt;"", NOVA!W110, "")</f>
        <v/>
      </c>
      <c r="AG62" s="235"/>
    </row>
    <row r="63" spans="5:37" ht="12.75" customHeight="1">
      <c r="E63"/>
      <c r="I63" s="218"/>
      <c r="J63"/>
      <c r="L63" s="175"/>
      <c r="O63"/>
      <c r="R63" s="233"/>
      <c r="S63" s="160">
        <f>'Shooting Sports'!B34</f>
        <v>2</v>
      </c>
      <c r="T63" s="160" t="str">
        <f>'Shooting Sports'!C34</f>
        <v>Explain parts of slingshot</v>
      </c>
      <c r="U63" s="160"/>
      <c r="V63" s="160" t="str">
        <f>IF('Shooting Sports'!W34&lt;&gt;"", 'Shooting Sports'!W34, "")</f>
        <v/>
      </c>
      <c r="W63" s="233"/>
      <c r="AB63" s="233"/>
      <c r="AC63" s="227" t="str">
        <f>NOVA!B111</f>
        <v>4b</v>
      </c>
      <c r="AD63" s="227" t="str">
        <f>NOVA!C111</f>
        <v>Explore a career with space science</v>
      </c>
      <c r="AE63" s="227"/>
      <c r="AF63" s="227" t="str">
        <f>IF(NOVA!W111&lt;&gt;"", NOVA!W111, "")</f>
        <v/>
      </c>
      <c r="AG63" s="233"/>
    </row>
    <row r="64" spans="5:37" ht="12.75" customHeight="1">
      <c r="E64"/>
      <c r="J64"/>
      <c r="L64" s="175"/>
      <c r="O64"/>
      <c r="R64" s="233"/>
      <c r="S64" s="160">
        <f>'Shooting Sports'!B35</f>
        <v>3</v>
      </c>
      <c r="T64" s="160" t="str">
        <f>'Shooting Sports'!C35</f>
        <v>Explain types of ammo</v>
      </c>
      <c r="U64" s="160"/>
      <c r="V64" s="160" t="str">
        <f>IF('Shooting Sports'!W35&lt;&gt;"", 'Shooting Sports'!W35, "")</f>
        <v/>
      </c>
      <c r="W64" s="233"/>
      <c r="AB64" s="233"/>
      <c r="AC64" s="227">
        <f>NOVA!B112</f>
        <v>5</v>
      </c>
      <c r="AD64" s="227" t="str">
        <f>NOVA!C112</f>
        <v>Discuss your findings with counselor</v>
      </c>
      <c r="AE64" s="227"/>
      <c r="AF64" s="227" t="str">
        <f>IF(NOVA!W112&lt;&gt;"", NOVA!W112, "")</f>
        <v/>
      </c>
      <c r="AG64" s="233"/>
    </row>
    <row r="65" spans="5:33">
      <c r="E65"/>
      <c r="J65"/>
      <c r="O65"/>
      <c r="R65" s="233"/>
      <c r="S65" s="160">
        <f>'Shooting Sports'!B36</f>
        <v>4</v>
      </c>
      <c r="T65" s="160" t="str">
        <f>'Shooting Sports'!C36</f>
        <v>Explain types of targets</v>
      </c>
      <c r="U65" s="160"/>
      <c r="V65" s="160" t="str">
        <f>IF('Shooting Sports'!W36&lt;&gt;"", 'Shooting Sports'!W36,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Sports'!W39&lt;&gt;"", 'Shooting Sports'!W39, "")</f>
        <v/>
      </c>
      <c r="W67" s="233"/>
      <c r="AB67" s="233"/>
      <c r="AG67" s="233"/>
    </row>
    <row r="68" spans="5:33">
      <c r="O68"/>
      <c r="R68" s="233"/>
      <c r="S68" s="160" t="str">
        <f>'Shooting Sports'!B40</f>
        <v>S1</v>
      </c>
      <c r="T68" s="160" t="str">
        <f>'Shooting Sports'!C40</f>
        <v>Fire 5 shots in 2 volleys at a target</v>
      </c>
      <c r="U68" s="160"/>
      <c r="V68" s="160" t="str">
        <f>IF('Shooting Sports'!W40&lt;&gt;"", 'Shooting Sports'!W40, "")</f>
        <v/>
      </c>
      <c r="W68" s="233"/>
      <c r="AB68" s="233"/>
      <c r="AG68" s="233"/>
    </row>
    <row r="69" spans="5:33">
      <c r="O69"/>
      <c r="R69" s="233"/>
      <c r="S69" s="160" t="str">
        <f>'Shooting Sports'!B41</f>
        <v>S2</v>
      </c>
      <c r="T69" s="160" t="str">
        <f>'Shooting Sports'!C41</f>
        <v>Demonstrate/Explain range commands</v>
      </c>
      <c r="U69" s="160"/>
      <c r="V69" s="160" t="str">
        <f>IF('Shooting Sports'!W41&lt;&gt;"", 'Shooting Sports'!W41, "")</f>
        <v/>
      </c>
      <c r="W69" s="233"/>
      <c r="AB69" s="233"/>
      <c r="AG69" s="233"/>
    </row>
    <row r="70" spans="5:33" ht="13.2" customHeight="1">
      <c r="O70"/>
      <c r="S70" s="160" t="str">
        <f>'Shooting Sports'!B42</f>
        <v>S3</v>
      </c>
      <c r="T70" s="160" t="str">
        <f>'Shooting Sports'!C42</f>
        <v>Shoot with your off hand</v>
      </c>
      <c r="U70" s="160"/>
      <c r="V70" s="160" t="str">
        <f>IF('Shooting Sports'!W42&lt;&gt;"", 'Shooting Sports'!W42,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XAITyzj146T9mvGCKNAwnXlB/85k+L7CmAGnySPtliFFIjGA072GgTadgRIsFjLsVm7T4ZK4BZzLUA47EmGkMw==" saltValue="5Jfi+lGm71lmqt/Z0rzAtg=="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 ref="D42:D47"/>
    <mergeCell ref="I42:I47"/>
    <mergeCell ref="N43:N49"/>
    <mergeCell ref="I49:I62"/>
    <mergeCell ref="N51:N55"/>
  </mergeCells>
  <pageMargins left="0.7" right="0.7" top="0.75" bottom="0.75" header="0.3" footer="0.3"/>
  <pageSetup scale="42" orientation="portrait" r:id="rId1"/>
  <colBreaks count="1" manualBreakCount="1">
    <brk id="1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RowHeight="13.2"/>
  <cols>
    <col min="1" max="1" width="31.109375" customWidth="1"/>
    <col min="2" max="2" width="3.88671875" customWidth="1"/>
    <col min="3" max="3" width="6.44140625" customWidth="1"/>
    <col min="4" max="4" width="2.6640625" customWidth="1"/>
    <col min="5" max="5" width="2.5546875" style="176" customWidth="1"/>
    <col min="6" max="6" width="32.88671875" customWidth="1"/>
    <col min="7" max="7" width="3.44140625" customWidth="1"/>
    <col min="8" max="8" width="6.44140625" customWidth="1"/>
    <col min="9" max="9" width="2.5546875" customWidth="1"/>
    <col min="10" max="10" width="4.44140625" style="175" customWidth="1"/>
    <col min="11" max="11" width="32.88671875" customWidth="1"/>
    <col min="12" max="12" width="3.44140625" customWidth="1"/>
    <col min="13" max="13" width="6.44140625" customWidth="1"/>
    <col min="14" max="14" width="2.5546875" customWidth="1"/>
    <col min="15" max="15" width="3.109375" style="175" customWidth="1"/>
    <col min="16" max="16" width="32.88671875" customWidth="1"/>
    <col min="17" max="17" width="3.44140625" customWidth="1"/>
    <col min="18" max="18" width="3.44140625" style="26" customWidth="1"/>
    <col min="19" max="19" width="2.6640625" style="26" customWidth="1"/>
    <col min="20" max="20" width="2.5546875" style="26" customWidth="1"/>
    <col min="21" max="21" width="32.88671875" style="26" customWidth="1"/>
    <col min="22" max="23" width="3.44140625" style="26" customWidth="1"/>
    <col min="24" max="24" width="3.88671875" style="26" customWidth="1"/>
    <col min="25" max="25" width="2.5546875" style="26" customWidth="1"/>
    <col min="26" max="26" width="32.88671875" style="26" customWidth="1"/>
    <col min="27" max="28" width="3.44140625" style="26" customWidth="1"/>
    <col min="29" max="29" width="3.88671875" customWidth="1"/>
    <col min="30" max="30" width="2.5546875" customWidth="1"/>
    <col min="31" max="31" width="32.88671875" customWidth="1"/>
    <col min="32" max="32" width="3.44140625" customWidth="1"/>
    <col min="33" max="33" width="3.44140625" style="26" customWidth="1"/>
    <col min="34" max="34" width="3.88671875" customWidth="1"/>
    <col min="35" max="35" width="2.5546875" customWidth="1"/>
    <col min="36" max="36" width="32.88671875" customWidth="1"/>
    <col min="37" max="37" width="3.44140625" customWidth="1"/>
  </cols>
  <sheetData>
    <row r="1" spans="1:37" ht="21">
      <c r="A1" s="37" t="str">
        <f ca="1">MID(CELL("filename",A1),FIND(IF(ISERROR(FIND("]",CELL("filename",A1))),"$","]"),CELL("filename",A1))+1,256)</f>
        <v>Scout 20</v>
      </c>
      <c r="D1" s="369" t="s">
        <v>4</v>
      </c>
      <c r="E1" s="369"/>
      <c r="F1" s="369"/>
      <c r="G1" s="369"/>
      <c r="I1" s="369" t="s">
        <v>5</v>
      </c>
      <c r="J1" s="369"/>
      <c r="K1" s="369"/>
      <c r="L1" s="369"/>
      <c r="N1" s="369" t="s">
        <v>5</v>
      </c>
      <c r="O1" s="369"/>
      <c r="P1" s="369"/>
      <c r="Q1" s="369"/>
      <c r="R1" s="220"/>
      <c r="S1" s="365" t="s">
        <v>666</v>
      </c>
      <c r="T1" s="365"/>
      <c r="U1" s="365"/>
      <c r="V1" s="365"/>
      <c r="W1" s="220"/>
      <c r="X1" s="365" t="s">
        <v>667</v>
      </c>
      <c r="Y1" s="365"/>
      <c r="Z1" s="365"/>
      <c r="AA1" s="365"/>
      <c r="AB1" s="220"/>
      <c r="AC1" s="365" t="s">
        <v>668</v>
      </c>
      <c r="AD1" s="365"/>
      <c r="AE1" s="365"/>
      <c r="AF1" s="365"/>
      <c r="AG1" s="220"/>
      <c r="AH1" s="365" t="s">
        <v>668</v>
      </c>
      <c r="AI1" s="365"/>
      <c r="AJ1" s="365"/>
      <c r="AK1" s="365"/>
    </row>
    <row r="2" spans="1:37" ht="7.5" customHeight="1">
      <c r="D2" s="369"/>
      <c r="E2" s="369"/>
      <c r="F2" s="369"/>
      <c r="G2" s="369"/>
      <c r="I2" s="369"/>
      <c r="J2" s="369"/>
      <c r="K2" s="369"/>
      <c r="L2" s="369"/>
      <c r="N2" s="369"/>
      <c r="O2" s="369"/>
      <c r="P2" s="369"/>
      <c r="Q2" s="369"/>
      <c r="R2" s="220"/>
      <c r="S2" s="365"/>
      <c r="T2" s="365"/>
      <c r="U2" s="365"/>
      <c r="V2" s="365"/>
      <c r="W2" s="220"/>
      <c r="X2" s="365"/>
      <c r="Y2" s="365"/>
      <c r="Z2" s="365"/>
      <c r="AA2" s="365"/>
      <c r="AB2" s="220"/>
      <c r="AC2" s="365"/>
      <c r="AD2" s="365"/>
      <c r="AE2" s="365"/>
      <c r="AF2" s="365"/>
      <c r="AG2" s="220"/>
      <c r="AH2" s="365"/>
      <c r="AI2" s="365"/>
      <c r="AJ2" s="365"/>
      <c r="AK2" s="365"/>
    </row>
    <row r="3" spans="1:37">
      <c r="A3" s="1" t="s">
        <v>22</v>
      </c>
      <c r="D3" s="370" t="str">
        <f>Achievements!$B5</f>
        <v>Call of the Wild</v>
      </c>
      <c r="E3" s="370"/>
      <c r="F3" s="370"/>
      <c r="G3" s="370"/>
      <c r="J3" s="174" t="str">
        <f>Electives!B6</f>
        <v>Adventures in Coins</v>
      </c>
      <c r="K3" s="1"/>
      <c r="O3" s="174" t="str">
        <f>Electives!B74</f>
        <v>Digging in the Past</v>
      </c>
      <c r="P3" s="29"/>
      <c r="R3" s="221"/>
      <c r="S3" s="222"/>
      <c r="T3" s="104" t="str">
        <f>'Cub Awards'!C5</f>
        <v>Emergency Preparedness</v>
      </c>
      <c r="U3" s="104"/>
      <c r="V3" s="81"/>
      <c r="W3" s="221"/>
      <c r="X3" s="223"/>
      <c r="Y3" s="224" t="str">
        <f>NOVA!C173</f>
        <v>Dr. Luis W. Alvarez Supernova Award</v>
      </c>
      <c r="Z3" s="225"/>
      <c r="AA3" s="223"/>
      <c r="AB3" s="221"/>
      <c r="AC3" s="223"/>
      <c r="AD3" s="224" t="str">
        <f>NOVA!C50</f>
        <v>NOVA Science: Nova WILD!</v>
      </c>
      <c r="AE3" s="225"/>
      <c r="AF3" s="223"/>
      <c r="AG3" s="221"/>
      <c r="AH3" s="223"/>
      <c r="AI3" s="224" t="str">
        <f>NOVA!C114</f>
        <v>NOVA Technology: Tech Talk</v>
      </c>
      <c r="AJ3" s="225"/>
      <c r="AK3" s="223"/>
    </row>
    <row r="4" spans="1:37" ht="13.2" customHeight="1">
      <c r="A4" s="38" t="s">
        <v>342</v>
      </c>
      <c r="B4" s="160" t="str">
        <f>Bobcat!X13</f>
        <v/>
      </c>
      <c r="D4" s="373" t="str">
        <f>Achievements!E5</f>
        <v>(do 1-4 and one other)</v>
      </c>
      <c r="E4" s="31">
        <f>Achievements!$B6</f>
        <v>1</v>
      </c>
      <c r="F4" s="179" t="str">
        <f>Achievements!$C6</f>
        <v>Attend a pack or family campout</v>
      </c>
      <c r="G4" s="32" t="str">
        <f>IF(Achievements!X6&lt;&gt;"","A","")</f>
        <v/>
      </c>
      <c r="I4" s="366" t="str">
        <f>Electives!E6</f>
        <v>(do 1-4 and one of 5-7)</v>
      </c>
      <c r="J4" s="178">
        <f>Electives!B7</f>
        <v>1</v>
      </c>
      <c r="K4" s="36" t="str">
        <f>Electives!C7</f>
        <v>ID parts of a coin</v>
      </c>
      <c r="L4" s="31" t="str">
        <f>IF(Electives!X7&lt;&gt;"","E","")</f>
        <v/>
      </c>
      <c r="N4" s="378" t="str">
        <f>Electives!E74</f>
        <v>(do all, only one of 3)</v>
      </c>
      <c r="O4" s="178">
        <f>Electives!B75</f>
        <v>1</v>
      </c>
      <c r="P4" s="36" t="str">
        <f>Electives!C75</f>
        <v>Play a game of dinosaur knowledge</v>
      </c>
      <c r="Q4" s="31" t="str">
        <f>IF(Electives!X75&lt;&gt;"","E","")</f>
        <v/>
      </c>
      <c r="R4" s="221"/>
      <c r="S4" s="226">
        <f>'Cub Awards'!B6</f>
        <v>1</v>
      </c>
      <c r="T4" s="364" t="str">
        <f>'Cub Awards'!C6</f>
        <v>Create a checklist to keep home safe</v>
      </c>
      <c r="U4" s="364"/>
      <c r="V4" s="226" t="str">
        <f>IF('Cub Awards'!X6&lt;&gt;"", 'Cub Awards'!X6, "")</f>
        <v/>
      </c>
      <c r="W4" s="221"/>
      <c r="X4" s="227" t="str">
        <f>NOVA!B174</f>
        <v>1a</v>
      </c>
      <c r="Y4" s="227" t="str">
        <f>NOVA!C174</f>
        <v>Complete the Air of the Wolf adventure</v>
      </c>
      <c r="Z4" s="227"/>
      <c r="AA4" s="227" t="str">
        <f>IF(NOVA!X174&lt;&gt;"", NOVA!X174, "")</f>
        <v/>
      </c>
      <c r="AB4" s="221"/>
      <c r="AC4" s="227" t="str">
        <f>NOVA!B51</f>
        <v>1a</v>
      </c>
      <c r="AD4" s="227" t="str">
        <f>NOVA!C51</f>
        <v>Read or watch 1 hour of wildlife content</v>
      </c>
      <c r="AE4" s="227"/>
      <c r="AF4" s="227" t="str">
        <f>IF(NOVA!X51&lt;&gt;"", NOVA!X51, "")</f>
        <v/>
      </c>
      <c r="AG4" s="221"/>
      <c r="AH4" s="227" t="str">
        <f>NOVA!B115</f>
        <v>1a</v>
      </c>
      <c r="AI4" s="227" t="str">
        <f>NOVA!C115</f>
        <v>Read or watch 1 hour of tech content</v>
      </c>
      <c r="AJ4" s="227"/>
      <c r="AK4" s="227" t="str">
        <f>IF(NOVA!X115&lt;&gt;"", NOVA!X115, "")</f>
        <v/>
      </c>
    </row>
    <row r="5" spans="1:37">
      <c r="A5" s="39" t="s">
        <v>6</v>
      </c>
      <c r="B5" s="48" t="str">
        <f>IF(AND(COUNTIF(B11:B16,"C")=6,COUNTIF(B20:B32,"C")&gt;0),"C",IF(COUNTIF(B11:B16,"C")+SUM(B11:B16)+MIN(COUNTIF(B20:B32,"C"),1)&gt;0,INT(((COUNTIF(B11:B16,"C")+MIN(COUNTIF(B20:B32,"C"),1))/7*100)+(SUM(B11:B16)/7))," "))</f>
        <v xml:space="preserve"> </v>
      </c>
      <c r="D5" s="374"/>
      <c r="E5" s="31">
        <f>Achievements!$B7</f>
        <v>2</v>
      </c>
      <c r="F5" s="179" t="str">
        <f>Achievements!$C7</f>
        <v>List possible weather changes while camping</v>
      </c>
      <c r="G5" s="32" t="str">
        <f>IF(Achievements!X7&lt;&gt;"","A","")</f>
        <v/>
      </c>
      <c r="I5" s="367"/>
      <c r="J5" s="178">
        <f>Electives!B8</f>
        <v>2</v>
      </c>
      <c r="K5" s="36" t="str">
        <f>Electives!C8</f>
        <v>Find and tell about the mintmarks</v>
      </c>
      <c r="L5" s="31" t="str">
        <f>IF(Electives!X8&lt;&gt;"","E","")</f>
        <v/>
      </c>
      <c r="N5" s="378"/>
      <c r="O5" s="178">
        <f>Electives!B76</f>
        <v>2</v>
      </c>
      <c r="P5" s="36" t="str">
        <f>Electives!C76</f>
        <v>Create an imaginary dinosaur</v>
      </c>
      <c r="Q5" s="31" t="str">
        <f>IF(Electives!X76&lt;&gt;"","E","")</f>
        <v/>
      </c>
      <c r="R5" s="224"/>
      <c r="S5" s="226">
        <f>'Cub Awards'!B7</f>
        <v>2</v>
      </c>
      <c r="T5" s="364" t="str">
        <f>'Cub Awards'!C7</f>
        <v>Discuss emergency plan with family</v>
      </c>
      <c r="U5" s="364"/>
      <c r="V5" s="226" t="str">
        <f>IF('Cub Awards'!X7&lt;&gt;"", 'Cub Awards'!X7, "")</f>
        <v/>
      </c>
      <c r="W5" s="224"/>
      <c r="X5" s="227" t="str">
        <f>NOVA!B175</f>
        <v>1b</v>
      </c>
      <c r="Y5" s="227" t="str">
        <f>NOVA!C175</f>
        <v>Complete the Code of the Wolf adventure</v>
      </c>
      <c r="Z5" s="227"/>
      <c r="AA5" s="227" t="str">
        <f>IF(NOVA!X175&lt;&gt;"", NOVA!X175, "")</f>
        <v xml:space="preserve"> </v>
      </c>
      <c r="AB5" s="224"/>
      <c r="AC5" s="227" t="str">
        <f>NOVA!B52</f>
        <v>1b</v>
      </c>
      <c r="AD5" s="227" t="str">
        <f>NOVA!C52</f>
        <v>List at least two questions or ideas</v>
      </c>
      <c r="AE5" s="227"/>
      <c r="AF5" s="227" t="str">
        <f>IF(NOVA!X52&lt;&gt;"", NOVA!X52, "")</f>
        <v/>
      </c>
      <c r="AG5" s="224"/>
      <c r="AH5" s="227" t="str">
        <f>NOVA!B116</f>
        <v>1b</v>
      </c>
      <c r="AI5" s="227" t="str">
        <f>NOVA!C116</f>
        <v>List at least two questions or ideas</v>
      </c>
      <c r="AJ5" s="227"/>
      <c r="AK5" s="227" t="str">
        <f>IF(NOVA!X116&lt;&gt;"", NOVA!X116, "")</f>
        <v/>
      </c>
    </row>
    <row r="6" spans="1:37">
      <c r="A6" s="39" t="s">
        <v>271</v>
      </c>
      <c r="B6" s="48" t="str">
        <f>IF(COUNTIF(B11:B16,"C")&gt;0,COUNTIF(B11:B16,"C")," ")</f>
        <v xml:space="preserve"> </v>
      </c>
      <c r="D6" s="374"/>
      <c r="E6" s="31" t="str">
        <f>Achievements!$B8</f>
        <v>3a</v>
      </c>
      <c r="F6" s="179" t="str">
        <f>Achievements!$C8</f>
        <v>Recite Outdoor Code</v>
      </c>
      <c r="G6" s="32" t="str">
        <f>IF(Achievements!X8&lt;&gt;"","A","")</f>
        <v/>
      </c>
      <c r="I6" s="367"/>
      <c r="J6" s="178">
        <f>Electives!B9</f>
        <v>3</v>
      </c>
      <c r="K6" s="36" t="str">
        <f>Electives!C9</f>
        <v>Make a rubbing of a coin</v>
      </c>
      <c r="L6" s="31" t="str">
        <f>IF(Electives!X9&lt;&gt;"","E","")</f>
        <v/>
      </c>
      <c r="N6" s="378"/>
      <c r="O6" s="178" t="str">
        <f>Electives!B77</f>
        <v>3a</v>
      </c>
      <c r="P6" s="36" t="str">
        <f>Electives!C77</f>
        <v>Make a fossil cast</v>
      </c>
      <c r="Q6" s="31" t="str">
        <f>IF(Electives!X77&lt;&gt;"","E","")</f>
        <v/>
      </c>
      <c r="R6" s="228"/>
      <c r="S6" s="226">
        <f>'Cub Awards'!B8</f>
        <v>3</v>
      </c>
      <c r="T6" s="364" t="str">
        <f>'Cub Awards'!C8</f>
        <v>Create/plan/practice summoning help</v>
      </c>
      <c r="U6" s="364"/>
      <c r="V6" s="226" t="str">
        <f>IF('Cub Awards'!X8&lt;&gt;"", 'Cub Awards'!X8, "")</f>
        <v/>
      </c>
      <c r="W6" s="228"/>
      <c r="X6" s="227">
        <f>NOVA!B176</f>
        <v>2</v>
      </c>
      <c r="Y6" s="227" t="str">
        <f>NOVA!C176</f>
        <v>Complete Call of the Wild adventure</v>
      </c>
      <c r="Z6" s="227"/>
      <c r="AA6" s="227" t="str">
        <f>IF(NOVA!X176&lt;&gt;"", NOVA!X176, "")</f>
        <v/>
      </c>
      <c r="AB6" s="228"/>
      <c r="AC6" s="227" t="str">
        <f>NOVA!B53</f>
        <v>1c</v>
      </c>
      <c r="AD6" s="227" t="str">
        <f>NOVA!C53</f>
        <v>Discuss two with your counselor</v>
      </c>
      <c r="AE6" s="227"/>
      <c r="AF6" s="227" t="str">
        <f>IF(NOVA!X53&lt;&gt;"", NOVA!X53, "")</f>
        <v/>
      </c>
      <c r="AG6" s="228"/>
      <c r="AH6" s="227" t="str">
        <f>NOVA!B117</f>
        <v>1c</v>
      </c>
      <c r="AI6" s="227" t="str">
        <f>NOVA!C117</f>
        <v>Discuss two with your counselor</v>
      </c>
      <c r="AJ6" s="227"/>
      <c r="AK6" s="227" t="str">
        <f>IF(NOVA!X117&lt;&gt;"", NOVA!X117, "")</f>
        <v/>
      </c>
    </row>
    <row r="7" spans="1:37">
      <c r="A7" s="39" t="s">
        <v>272</v>
      </c>
      <c r="B7" s="48" t="str">
        <f>IF(COUNTIF(B20:B32,"C")&gt;0,COUNTIF(B20:B32,"C")," ")</f>
        <v xml:space="preserve"> </v>
      </c>
      <c r="D7" s="374"/>
      <c r="E7" s="31" t="str">
        <f>Achievements!$B9</f>
        <v>3b</v>
      </c>
      <c r="F7" s="179" t="str">
        <f>Achievements!$C9</f>
        <v>Recite the Leave No Trace Principles</v>
      </c>
      <c r="G7" s="32" t="str">
        <f>IF(Achievements!X9&lt;&gt;"","A","")</f>
        <v/>
      </c>
      <c r="I7" s="367"/>
      <c r="J7" s="178">
        <f>Electives!B10</f>
        <v>4</v>
      </c>
      <c r="K7" s="36" t="str">
        <f>Electives!C10</f>
        <v>Play a game with coin math</v>
      </c>
      <c r="L7" s="31" t="str">
        <f>IF(Electives!X10&lt;&gt;"","E","")</f>
        <v/>
      </c>
      <c r="N7" s="378"/>
      <c r="O7" s="178" t="str">
        <f>Electives!B78</f>
        <v>3b</v>
      </c>
      <c r="P7" s="36" t="str">
        <f>Electives!C78</f>
        <v>Make a dinosaur dig and dig in it</v>
      </c>
      <c r="Q7" s="31" t="str">
        <f>IF(Electives!X78&lt;&gt;"","E","")</f>
        <v/>
      </c>
      <c r="R7" s="228"/>
      <c r="S7" s="226">
        <f>'Cub Awards'!B9</f>
        <v>4</v>
      </c>
      <c r="T7" s="364" t="str">
        <f>'Cub Awards'!C9</f>
        <v>Learn basic first aid</v>
      </c>
      <c r="U7" s="364"/>
      <c r="V7" s="226" t="str">
        <f>IF('Cub Awards'!X9&lt;&gt;"", 'Cub Awards'!X9, "")</f>
        <v/>
      </c>
      <c r="W7" s="228"/>
      <c r="X7" s="227">
        <f>NOVA!B177</f>
        <v>3</v>
      </c>
      <c r="Y7" s="227" t="str">
        <f>NOVA!C177</f>
        <v>Discuss facts about Dr. Alvarez</v>
      </c>
      <c r="Z7" s="227"/>
      <c r="AA7" s="227" t="str">
        <f>IF(NOVA!X177&lt;&gt;"", NOVA!X177, "")</f>
        <v/>
      </c>
      <c r="AB7" s="228"/>
      <c r="AC7" s="227">
        <f>NOVA!B54</f>
        <v>2</v>
      </c>
      <c r="AD7" s="227" t="str">
        <f>NOVA!C54</f>
        <v>Complete an elective listed in comment</v>
      </c>
      <c r="AE7" s="227"/>
      <c r="AF7" s="227" t="str">
        <f>IF(NOVA!X54&lt;&gt;"", NOVA!X54, "")</f>
        <v/>
      </c>
      <c r="AG7" s="228"/>
      <c r="AH7" s="227">
        <f>NOVA!B118</f>
        <v>2</v>
      </c>
      <c r="AI7" s="227" t="str">
        <f>NOVA!C118</f>
        <v>Complete an elective listed in comment</v>
      </c>
      <c r="AJ7" s="227"/>
      <c r="AK7" s="227" t="str">
        <f>IF(NOVA!X118&lt;&gt;"", NOVA!X118, "")</f>
        <v/>
      </c>
    </row>
    <row r="8" spans="1:37">
      <c r="A8" s="47"/>
      <c r="B8" s="47"/>
      <c r="D8" s="374"/>
      <c r="E8" s="31" t="str">
        <f>Achievements!$B10</f>
        <v>3c</v>
      </c>
      <c r="F8" s="179" t="str">
        <f>Achievements!$C10</f>
        <v>List how you are careful with fire</v>
      </c>
      <c r="G8" s="32" t="str">
        <f>IF(Achievements!X10&lt;&gt;"","A","")</f>
        <v/>
      </c>
      <c r="I8" s="367"/>
      <c r="J8" s="178">
        <f>Electives!B11</f>
        <v>5</v>
      </c>
      <c r="K8" s="36" t="str">
        <f>Electives!C11</f>
        <v>Play a coin game</v>
      </c>
      <c r="L8" s="31" t="str">
        <f>IF(Electives!X11&lt;&gt;"","E","")</f>
        <v/>
      </c>
      <c r="N8" s="378"/>
      <c r="O8" s="178">
        <f>Electives!B79</f>
        <v>4</v>
      </c>
      <c r="P8" s="36" t="str">
        <f>Electives!C79</f>
        <v>Make an edible fossil</v>
      </c>
      <c r="Q8" s="31" t="str">
        <f>IF(Electives!X79&lt;&gt;"","E","")</f>
        <v/>
      </c>
      <c r="R8" s="228"/>
      <c r="S8" s="226">
        <f>'Cub Awards'!B10</f>
        <v>5</v>
      </c>
      <c r="T8" s="364" t="str">
        <f>'Cub Awards'!C10</f>
        <v>Join a safe kids program</v>
      </c>
      <c r="U8" s="364"/>
      <c r="V8" s="226" t="str">
        <f>IF('Cub Awards'!X10&lt;&gt;"", 'Cub Awards'!X10, "")</f>
        <v/>
      </c>
      <c r="W8" s="228"/>
      <c r="X8" s="227">
        <f>NOVA!B178</f>
        <v>4</v>
      </c>
      <c r="Y8" s="227" t="str">
        <f>NOVA!C178</f>
        <v>Research 3 famous STEM professionals</v>
      </c>
      <c r="Z8" s="227"/>
      <c r="AA8" s="227" t="str">
        <f>IF(NOVA!X178&lt;&gt;"", NOVA!X178, "")</f>
        <v/>
      </c>
      <c r="AB8" s="228"/>
      <c r="AC8" s="227" t="str">
        <f>NOVA!B55</f>
        <v>3a</v>
      </c>
      <c r="AD8" s="227" t="str">
        <f>NOVA!C55</f>
        <v>Explore what is wildlife</v>
      </c>
      <c r="AE8" s="227"/>
      <c r="AF8" s="227" t="str">
        <f>IF(NOVA!X55&lt;&gt;"", NOVA!X55, "")</f>
        <v/>
      </c>
      <c r="AG8" s="228"/>
      <c r="AH8" s="227" t="str">
        <f>NOVA!B119</f>
        <v>3a</v>
      </c>
      <c r="AI8" s="227" t="str">
        <f>NOVA!C119</f>
        <v>Look up definition of Technology</v>
      </c>
      <c r="AJ8" s="227"/>
      <c r="AK8" s="227" t="str">
        <f>IF(NOVA!X119&lt;&gt;"", NOVA!X119, "")</f>
        <v/>
      </c>
    </row>
    <row r="9" spans="1:37">
      <c r="A9" s="4"/>
      <c r="B9" s="4"/>
      <c r="D9" s="374"/>
      <c r="E9" s="31" t="str">
        <f>Achievements!$B11</f>
        <v>4a</v>
      </c>
      <c r="F9" s="179" t="str">
        <f>Achievements!$C11</f>
        <v>Show what to do during natural disaster</v>
      </c>
      <c r="G9" s="32" t="str">
        <f>IF(Achievements!X11&lt;&gt;"","A","")</f>
        <v/>
      </c>
      <c r="I9" s="367"/>
      <c r="J9" s="178">
        <f>Electives!B12</f>
        <v>6</v>
      </c>
      <c r="K9" s="36" t="str">
        <f>Electives!C12</f>
        <v>Create a balance scale</v>
      </c>
      <c r="L9" s="31" t="str">
        <f>IF(Electives!X12&lt;&gt;"","E","")</f>
        <v/>
      </c>
      <c r="O9" s="174" t="str">
        <f>Electives!B81</f>
        <v>Finding Your Way</v>
      </c>
      <c r="P9" s="29"/>
      <c r="R9" s="228"/>
      <c r="S9" s="226">
        <f>'Cub Awards'!B11</f>
        <v>6</v>
      </c>
      <c r="T9" s="364" t="str">
        <f>'Cub Awards'!C11</f>
        <v>Tell about what you learned</v>
      </c>
      <c r="U9" s="364"/>
      <c r="V9" s="226" t="str">
        <f>IF('Cub Awards'!X11&lt;&gt;"", 'Cub Awards'!X11, "")</f>
        <v/>
      </c>
      <c r="W9" s="228"/>
      <c r="X9" s="227">
        <f>NOVA!B179</f>
        <v>5</v>
      </c>
      <c r="Y9" s="227" t="str">
        <f>NOVA!C179</f>
        <v>Discuss importance of STEM education</v>
      </c>
      <c r="Z9" s="227"/>
      <c r="AA9" s="227" t="str">
        <f>IF(NOVA!X179&lt;&gt;"", NOVA!X179, "")</f>
        <v/>
      </c>
      <c r="AB9" s="228"/>
      <c r="AC9" s="227" t="str">
        <f>NOVA!B56</f>
        <v>3b</v>
      </c>
      <c r="AD9" s="227" t="str">
        <f>NOVA!C56</f>
        <v>Explain relationships within food chain</v>
      </c>
      <c r="AE9" s="227"/>
      <c r="AF9" s="227" t="str">
        <f>IF(NOVA!X56&lt;&gt;"", NOVA!X56, "")</f>
        <v/>
      </c>
      <c r="AG9" s="228"/>
      <c r="AH9" s="227" t="str">
        <f>NOVA!B120</f>
        <v>3b1</v>
      </c>
      <c r="AI9" s="227" t="str">
        <f>NOVA!C120</f>
        <v>How is tech used in communication</v>
      </c>
      <c r="AJ9" s="227"/>
      <c r="AK9" s="227" t="str">
        <f>IF(NOVA!X120&lt;&gt;"", NOVA!X120, "")</f>
        <v/>
      </c>
    </row>
    <row r="10" spans="1:37" ht="12.75" customHeight="1">
      <c r="A10" s="1" t="s">
        <v>24</v>
      </c>
      <c r="D10" s="374"/>
      <c r="E10" s="31" t="str">
        <f>Achievements!$B12</f>
        <v>4b</v>
      </c>
      <c r="F10" s="179" t="str">
        <f>Achievements!$C12</f>
        <v>Show what to do to prevent spreading germs</v>
      </c>
      <c r="G10" s="32" t="str">
        <f>IF(Achievements!X12&lt;&gt;"","A","")</f>
        <v/>
      </c>
      <c r="I10" s="368"/>
      <c r="J10" s="178">
        <f>Electives!B13</f>
        <v>7</v>
      </c>
      <c r="K10" s="36" t="str">
        <f>Electives!C13</f>
        <v>Do a coin weight investigation</v>
      </c>
      <c r="L10" s="31" t="str">
        <f>IF(Electives!X13&lt;&gt;"","E","")</f>
        <v/>
      </c>
      <c r="N10" s="378" t="str">
        <f>Electives!E81</f>
        <v>(do all)</v>
      </c>
      <c r="O10" s="178" t="str">
        <f>Electives!B82</f>
        <v>1a</v>
      </c>
      <c r="P10" s="36" t="str">
        <f>Electives!C82</f>
        <v>Locate your home on a map</v>
      </c>
      <c r="Q10" s="31" t="str">
        <f>IF(Electives!X82&lt;&gt;"","E","")</f>
        <v/>
      </c>
      <c r="R10" s="224"/>
      <c r="S10" s="229"/>
      <c r="T10" s="324" t="str">
        <f>'Cub Awards'!C13</f>
        <v>Outdoor Activity Award</v>
      </c>
      <c r="U10" s="324"/>
      <c r="V10" s="229"/>
      <c r="W10" s="224"/>
      <c r="X10" s="227">
        <f>NOVA!B180</f>
        <v>6</v>
      </c>
      <c r="Y10" s="227" t="str">
        <f>NOVA!C180</f>
        <v>Participate in a science project</v>
      </c>
      <c r="Z10" s="227"/>
      <c r="AA10" s="227" t="str">
        <f>IF(NOVA!X180&lt;&gt;"", NOVA!X180, "")</f>
        <v/>
      </c>
      <c r="AB10" s="224"/>
      <c r="AC10" s="227" t="str">
        <f>NOVA!B57</f>
        <v>3c</v>
      </c>
      <c r="AD10" s="227" t="str">
        <f>NOVA!C57</f>
        <v>Explain your favorite plant / wildlife</v>
      </c>
      <c r="AE10" s="227"/>
      <c r="AF10" s="227" t="str">
        <f>IF(NOVA!X57&lt;&gt;"", NOVA!X57, "")</f>
        <v/>
      </c>
      <c r="AG10" s="224"/>
      <c r="AH10" s="227" t="str">
        <f>NOVA!B121</f>
        <v>3b2</v>
      </c>
      <c r="AI10" s="227" t="str">
        <f>NOVA!C121</f>
        <v>How is tech used in business</v>
      </c>
      <c r="AJ10" s="227"/>
      <c r="AK10" s="227" t="str">
        <f>IF(NOVA!X121&lt;&gt;"", NOVA!X121, "")</f>
        <v/>
      </c>
    </row>
    <row r="11" spans="1:37" ht="13.2" customHeight="1">
      <c r="A11" s="40" t="str">
        <f>Achievements!B5</f>
        <v>Call of the Wild</v>
      </c>
      <c r="B11" s="49" t="str">
        <f>Achievements!X15</f>
        <v/>
      </c>
      <c r="D11" s="374"/>
      <c r="E11" s="31">
        <f>Achievements!$B13</f>
        <v>5</v>
      </c>
      <c r="F11" s="179" t="str">
        <f>Achievements!$C13</f>
        <v>Tie an overhand and square knots</v>
      </c>
      <c r="G11" s="32" t="str">
        <f>IF(Achievements!X13&lt;&gt;"","A","")</f>
        <v/>
      </c>
      <c r="J11" s="174" t="str">
        <f>Electives!B15</f>
        <v>Air of the Wolf</v>
      </c>
      <c r="K11" s="1"/>
      <c r="N11" s="378"/>
      <c r="O11" s="178" t="str">
        <f>Electives!B83</f>
        <v>1b</v>
      </c>
      <c r="P11" s="36" t="str">
        <f>Electives!C83</f>
        <v>Draw a map</v>
      </c>
      <c r="Q11" s="31" t="str">
        <f>IF(Electives!X83&lt;&gt;"","E","")</f>
        <v/>
      </c>
      <c r="R11" s="224"/>
      <c r="S11" s="226">
        <f>'Cub Awards'!B14</f>
        <v>1</v>
      </c>
      <c r="T11" s="364" t="str">
        <f>'Cub Awards'!C14</f>
        <v>Attend either summer Day or Resident camp</v>
      </c>
      <c r="U11" s="364"/>
      <c r="V11" s="226" t="str">
        <f>IF('Cub Awards'!X14&lt;&gt;"", 'Cub Awards'!X14, "")</f>
        <v/>
      </c>
      <c r="W11" s="224"/>
      <c r="X11" s="227">
        <f>NOVA!B181</f>
        <v>7</v>
      </c>
      <c r="Y11" s="227" t="str">
        <f>NOVA!C181</f>
        <v>Do ONE</v>
      </c>
      <c r="Z11" s="227"/>
      <c r="AA11" s="227" t="str">
        <f>IF(NOVA!X181&lt;&gt;"", NOVA!X181, "")</f>
        <v/>
      </c>
      <c r="AB11" s="224"/>
      <c r="AC11" s="227" t="str">
        <f>NOVA!B58</f>
        <v>3d</v>
      </c>
      <c r="AD11" s="227" t="str">
        <f>NOVA!C58</f>
        <v>Discuss what you've learned</v>
      </c>
      <c r="AE11" s="227"/>
      <c r="AF11" s="227" t="str">
        <f>IF(NOVA!X58&lt;&gt;"", NOVA!X58, "")</f>
        <v/>
      </c>
      <c r="AG11" s="224"/>
      <c r="AH11" s="227" t="str">
        <f>NOVA!B122</f>
        <v>3b3</v>
      </c>
      <c r="AI11" s="227" t="str">
        <f>NOVA!C122</f>
        <v>How is tech used in construction</v>
      </c>
      <c r="AJ11" s="227"/>
      <c r="AK11" s="227" t="str">
        <f>IF(NOVA!X122&lt;&gt;"", NOVA!X122, "")</f>
        <v/>
      </c>
    </row>
    <row r="12" spans="1:37" ht="13.2" customHeight="1">
      <c r="A12" s="41" t="str">
        <f>Achievements!B16</f>
        <v>Council Fire</v>
      </c>
      <c r="B12" s="49" t="str">
        <f>Achievements!X24</f>
        <v/>
      </c>
      <c r="D12" s="374"/>
      <c r="E12" s="31">
        <f>Achievements!$B14</f>
        <v>6</v>
      </c>
      <c r="F12" s="179" t="str">
        <f>Achievements!$C14</f>
        <v>Identify four types of animals</v>
      </c>
      <c r="G12" s="32" t="str">
        <f>IF(Achievements!X14&lt;&gt;"","A","")</f>
        <v/>
      </c>
      <c r="I12" s="378" t="str">
        <f>Electives!E15</f>
        <v>(do two of 1 and two of 2)</v>
      </c>
      <c r="J12" s="178" t="str">
        <f>Electives!B16</f>
        <v>1a</v>
      </c>
      <c r="K12" s="178" t="str">
        <f>Electives!C16</f>
        <v>Fly and modify a paper airplane</v>
      </c>
      <c r="L12" s="31" t="str">
        <f>IF(Electives!X16&lt;&gt;"","E","")</f>
        <v/>
      </c>
      <c r="N12" s="378"/>
      <c r="O12" s="178" t="str">
        <f>Electives!B84</f>
        <v>2a</v>
      </c>
      <c r="P12" s="36" t="str">
        <f>Electives!C84</f>
        <v>Identify a compass rose</v>
      </c>
      <c r="Q12" s="31" t="str">
        <f>IF(Electives!X84&lt;&gt;"","E","")</f>
        <v/>
      </c>
      <c r="R12" s="221"/>
      <c r="S12" s="226">
        <f>'Cub Awards'!B15</f>
        <v>2</v>
      </c>
      <c r="T12" s="364" t="str">
        <f>'Cub Awards'!C15</f>
        <v>Complete Paws on the Path</v>
      </c>
      <c r="U12" s="364"/>
      <c r="V12" s="226" t="str">
        <f>IF('Cub Awards'!X15&lt;&gt;"", 'Cub Awards'!X15, "")</f>
        <v xml:space="preserve"> </v>
      </c>
      <c r="W12" s="221"/>
      <c r="X12" s="227" t="str">
        <f>NOVA!B182</f>
        <v>7a</v>
      </c>
      <c r="Y12" s="227" t="str">
        <f>NOVA!C182</f>
        <v>Visit with someone in a STEM career</v>
      </c>
      <c r="Z12" s="227"/>
      <c r="AA12" s="227" t="str">
        <f>IF(NOVA!X182&lt;&gt;"", NOVA!X182, "")</f>
        <v/>
      </c>
      <c r="AB12" s="221"/>
      <c r="AC12" s="227">
        <f>NOVA!B59</f>
        <v>4</v>
      </c>
      <c r="AD12" s="227" t="str">
        <f>NOVA!C59</f>
        <v>Do TWO from A-F</v>
      </c>
      <c r="AE12" s="227"/>
      <c r="AF12" s="227" t="str">
        <f>IF(NOVA!X59&lt;&gt;"", NOVA!X59, "")</f>
        <v/>
      </c>
      <c r="AG12" s="221"/>
      <c r="AH12" s="227" t="str">
        <f>NOVA!B123</f>
        <v>3b4</v>
      </c>
      <c r="AI12" s="227" t="str">
        <f>NOVA!C123</f>
        <v>How is tech used in sports</v>
      </c>
      <c r="AJ12" s="227"/>
      <c r="AK12" s="227" t="str">
        <f>IF(NOVA!X123&lt;&gt;"", NOVA!X123, "")</f>
        <v/>
      </c>
    </row>
    <row r="13" spans="1:37">
      <c r="A13" s="41" t="str">
        <f>Achievements!B25</f>
        <v>Duty to God Footsteps</v>
      </c>
      <c r="B13" s="49" t="str">
        <f>Achievements!X32</f>
        <v/>
      </c>
      <c r="D13" s="379" t="str">
        <f>Achievements!$B16</f>
        <v>Council Fire</v>
      </c>
      <c r="E13" s="379"/>
      <c r="F13" s="379"/>
      <c r="G13" s="379"/>
      <c r="I13" s="378"/>
      <c r="J13" s="178" t="str">
        <f>Electives!B17</f>
        <v>1b</v>
      </c>
      <c r="K13" s="178" t="str">
        <f>Electives!C17</f>
        <v>Make a balloon powered sled</v>
      </c>
      <c r="L13" s="31" t="str">
        <f>IF(Electives!X17&lt;&gt;"","E","")</f>
        <v/>
      </c>
      <c r="N13" s="378"/>
      <c r="O13" s="178" t="str">
        <f>Electives!B85</f>
        <v>2b</v>
      </c>
      <c r="P13" s="36" t="str">
        <f>Electives!C85</f>
        <v>Use a compass to find north</v>
      </c>
      <c r="Q13" s="31" t="str">
        <f>IF(Electives!X85&lt;&gt;"","E","")</f>
        <v/>
      </c>
      <c r="R13" s="221"/>
      <c r="S13" s="226">
        <f>'Cub Awards'!B16</f>
        <v>3</v>
      </c>
      <c r="T13" s="364" t="str">
        <f>'Cub Awards'!C16</f>
        <v>do five</v>
      </c>
      <c r="U13" s="364"/>
      <c r="V13" s="226" t="str">
        <f>IF('Cub Awards'!X16&lt;&gt;"", 'Cub Awards'!X16, "")</f>
        <v/>
      </c>
      <c r="W13" s="221"/>
      <c r="X13" s="227" t="str">
        <f>NOVA!B183</f>
        <v>7b</v>
      </c>
      <c r="Y13" s="227" t="str">
        <f>NOVA!C183</f>
        <v>Learn about a career dependent on STEM</v>
      </c>
      <c r="Z13" s="227"/>
      <c r="AA13" s="227" t="str">
        <f>IF(NOVA!X183&lt;&gt;"", NOVA!X183, "")</f>
        <v/>
      </c>
      <c r="AB13" s="221"/>
      <c r="AC13" s="227" t="str">
        <f>NOVA!B60</f>
        <v>4a1</v>
      </c>
      <c r="AD13" s="227" t="str">
        <f>NOVA!C60</f>
        <v xml:space="preserve">Catalog 3-5 endangered plants/animals </v>
      </c>
      <c r="AE13" s="227"/>
      <c r="AF13" s="227" t="str">
        <f>IF(NOVA!X60&lt;&gt;"", NOVA!X60, "")</f>
        <v/>
      </c>
      <c r="AG13" s="221"/>
      <c r="AH13" s="227" t="str">
        <f>NOVA!B124</f>
        <v>3b5</v>
      </c>
      <c r="AI13" s="227" t="str">
        <f>NOVA!C124</f>
        <v>How is tech used in entertainment</v>
      </c>
      <c r="AJ13" s="227"/>
      <c r="AK13" s="227" t="str">
        <f>IF(NOVA!X124&lt;&gt;"", NOVA!X124, "")</f>
        <v/>
      </c>
    </row>
    <row r="14" spans="1:37" ht="12.75" customHeight="1">
      <c r="A14" s="41" t="str">
        <f>Achievements!B33</f>
        <v>Howling at the Moon</v>
      </c>
      <c r="B14" s="49" t="str">
        <f>Achievements!X38</f>
        <v xml:space="preserve"> </v>
      </c>
      <c r="D14" s="373" t="str">
        <f>Achievements!E16</f>
        <v>(do 1-2 and one of 3-7)</v>
      </c>
      <c r="E14" s="31">
        <f>Achievements!$B17</f>
        <v>1</v>
      </c>
      <c r="F14" s="179" t="str">
        <f>Achievements!$C17</f>
        <v>Participate in a flag ceremony</v>
      </c>
      <c r="G14" s="32" t="str">
        <f>IF(Achievements!X17&lt;&gt;"","A","")</f>
        <v/>
      </c>
      <c r="I14" s="378"/>
      <c r="J14" s="178" t="str">
        <f>Electives!B18</f>
        <v>1c</v>
      </c>
      <c r="K14" s="178" t="str">
        <f>Electives!C18</f>
        <v>Bounce an underinflated ball</v>
      </c>
      <c r="L14" s="31" t="str">
        <f>IF(Electives!X18&lt;&gt;"","E","")</f>
        <v/>
      </c>
      <c r="N14" s="378"/>
      <c r="O14" s="178">
        <f>Electives!B86</f>
        <v>3</v>
      </c>
      <c r="P14" s="36" t="str">
        <f>Electives!C86</f>
        <v>Use a compass on a scavenger hunt</v>
      </c>
      <c r="Q14" s="31" t="str">
        <f>IF(Electives!X86&lt;&gt;"","E","")</f>
        <v/>
      </c>
      <c r="R14" s="228"/>
      <c r="S14" s="226" t="str">
        <f>'Cub Awards'!B17</f>
        <v>a</v>
      </c>
      <c r="T14" s="364" t="str">
        <f>'Cub Awards'!C17</f>
        <v>Participate in nature hike</v>
      </c>
      <c r="U14" s="364"/>
      <c r="V14" s="226" t="str">
        <f>IF('Cub Awards'!X17&lt;&gt;"", 'Cub Awards'!X17, "")</f>
        <v/>
      </c>
      <c r="W14" s="228"/>
      <c r="X14" s="227">
        <f>NOVA!B184</f>
        <v>8</v>
      </c>
      <c r="Y14" s="227" t="str">
        <f>NOVA!C184</f>
        <v>Discuss scientific method</v>
      </c>
      <c r="Z14" s="227"/>
      <c r="AA14" s="227" t="str">
        <f>IF(NOVA!X184&lt;&gt;"", NOVA!X184, "")</f>
        <v/>
      </c>
      <c r="AB14" s="228"/>
      <c r="AC14" s="227" t="str">
        <f>NOVA!B61</f>
        <v>4a2</v>
      </c>
      <c r="AD14" s="227" t="str">
        <f>NOVA!C61</f>
        <v>Display 10 locally threatened species</v>
      </c>
      <c r="AE14" s="227"/>
      <c r="AF14" s="227" t="str">
        <f>IF(NOVA!X61&lt;&gt;"", NOVA!X61, "")</f>
        <v/>
      </c>
      <c r="AG14" s="228"/>
      <c r="AH14" s="227" t="str">
        <f>NOVA!B125</f>
        <v>3c</v>
      </c>
      <c r="AI14" s="227" t="str">
        <f>NOVA!C125</f>
        <v>Discuss your findings with counselor</v>
      </c>
      <c r="AJ14" s="227"/>
      <c r="AK14" s="227" t="str">
        <f>IF(NOVA!X125&lt;&gt;"", NOVA!X125, "")</f>
        <v/>
      </c>
    </row>
    <row r="15" spans="1:37">
      <c r="A15" s="41" t="str">
        <f>Achievements!B39</f>
        <v>Paws on the Path</v>
      </c>
      <c r="B15" s="49" t="str">
        <f>Achievements!X47</f>
        <v xml:space="preserve"> </v>
      </c>
      <c r="D15" s="374"/>
      <c r="E15" s="31">
        <f>Achievements!$B18</f>
        <v>2</v>
      </c>
      <c r="F15" s="179" t="str">
        <f>Achievements!$C18</f>
        <v>Work on a service project</v>
      </c>
      <c r="G15" s="32" t="str">
        <f>IF(Achievements!X18&lt;&gt;"","A","")</f>
        <v/>
      </c>
      <c r="I15" s="378"/>
      <c r="J15" s="178" t="str">
        <f>Electives!B19</f>
        <v>1d</v>
      </c>
      <c r="K15" s="178" t="str">
        <f>Electives!C19</f>
        <v>Roll an underinflated ball or tire</v>
      </c>
      <c r="L15" s="31" t="str">
        <f>IF(Electives!X19&lt;&gt;"","E","")</f>
        <v/>
      </c>
      <c r="N15" s="378"/>
      <c r="O15" s="178">
        <f>Electives!B87</f>
        <v>4</v>
      </c>
      <c r="P15" s="36" t="str">
        <f>Electives!C87</f>
        <v>Go on a hike with a map and compass</v>
      </c>
      <c r="Q15" s="31" t="str">
        <f>IF(Electives!X87&lt;&gt;"","E","")</f>
        <v/>
      </c>
      <c r="R15" s="224"/>
      <c r="S15" s="226" t="str">
        <f>'Cub Awards'!B18</f>
        <v>b</v>
      </c>
      <c r="T15" s="364" t="str">
        <f>'Cub Awards'!C18</f>
        <v>Participate in outdoor activity</v>
      </c>
      <c r="U15" s="364"/>
      <c r="V15" s="226" t="str">
        <f>IF('Cub Awards'!X18&lt;&gt;"", 'Cub Awards'!X18, "")</f>
        <v/>
      </c>
      <c r="W15" s="224"/>
      <c r="X15" s="227">
        <f>NOVA!B185</f>
        <v>9</v>
      </c>
      <c r="Y15" s="227" t="str">
        <f>NOVA!C185</f>
        <v>Participate in a STEM activity with den</v>
      </c>
      <c r="Z15" s="227"/>
      <c r="AA15" s="227" t="str">
        <f>IF(NOVA!X185&lt;&gt;"", NOVA!X185, "")</f>
        <v/>
      </c>
      <c r="AB15" s="224"/>
      <c r="AC15" s="227" t="str">
        <f>NOVA!B62</f>
        <v>4a3</v>
      </c>
      <c r="AD15" s="227" t="str">
        <f>NOVA!C62</f>
        <v>Discuss threatened v. endangered v. extinct</v>
      </c>
      <c r="AE15" s="227"/>
      <c r="AF15" s="227" t="str">
        <f>IF(NOVA!X62&lt;&gt;"", NOVA!X62, "")</f>
        <v/>
      </c>
      <c r="AG15" s="224"/>
      <c r="AH15" s="227">
        <f>NOVA!B126</f>
        <v>4</v>
      </c>
      <c r="AI15" s="227" t="str">
        <f>NOVA!C126</f>
        <v>Visit a place where tech is used</v>
      </c>
      <c r="AJ15" s="227"/>
      <c r="AK15" s="227" t="str">
        <f>IF(NOVA!X126&lt;&gt;"", NOVA!X126, "")</f>
        <v/>
      </c>
    </row>
    <row r="16" spans="1:37" ht="13.2" customHeight="1">
      <c r="A16" s="42" t="str">
        <f>Achievements!B48</f>
        <v>Running with the Pack</v>
      </c>
      <c r="B16" s="49" t="str">
        <f>Achievements!X55</f>
        <v xml:space="preserve"> </v>
      </c>
      <c r="D16" s="374"/>
      <c r="E16" s="31">
        <f>Achievements!$B19</f>
        <v>3</v>
      </c>
      <c r="F16" s="179" t="str">
        <f>Achievements!$C19</f>
        <v>Talk to a PD officer / FD member, etc</v>
      </c>
      <c r="G16" s="32" t="str">
        <f>IF(Achievements!X19&lt;&gt;"","A","")</f>
        <v/>
      </c>
      <c r="I16" s="378"/>
      <c r="J16" s="178" t="str">
        <f>Electives!B20</f>
        <v>2a</v>
      </c>
      <c r="K16" s="178" t="str">
        <f>Electives!C20</f>
        <v>Record the sounds you hear outside</v>
      </c>
      <c r="L16" s="31" t="str">
        <f>IF(Electives!X20&lt;&gt;"","E","")</f>
        <v/>
      </c>
      <c r="O16" s="174" t="str">
        <f>Electives!B89</f>
        <v>Germs Alive!</v>
      </c>
      <c r="P16" s="29"/>
      <c r="R16" s="224"/>
      <c r="S16" s="226" t="str">
        <f>'Cub Awards'!B19</f>
        <v>c</v>
      </c>
      <c r="T16" s="364" t="str">
        <f>'Cub Awards'!C19</f>
        <v>Explain the buddy system</v>
      </c>
      <c r="U16" s="364"/>
      <c r="V16" s="226" t="str">
        <f>IF('Cub Awards'!X19&lt;&gt;"", 'Cub Awards'!X19, "")</f>
        <v/>
      </c>
      <c r="W16" s="224"/>
      <c r="X16" s="227">
        <f>NOVA!B186</f>
        <v>10</v>
      </c>
      <c r="Y16" s="227" t="str">
        <f>NOVA!C186</f>
        <v>Submit Supernova application</v>
      </c>
      <c r="Z16" s="227"/>
      <c r="AA16" s="227" t="str">
        <f>IF(NOVA!X186&lt;&gt;"", NOVA!X186, "")</f>
        <v/>
      </c>
      <c r="AB16" s="224"/>
      <c r="AC16" s="227" t="str">
        <f>NOVA!B63</f>
        <v>4b1</v>
      </c>
      <c r="AD16" s="227" t="str">
        <f>NOVA!C63</f>
        <v>Catalog 5 locally invasive animals</v>
      </c>
      <c r="AE16" s="227"/>
      <c r="AF16" s="227" t="str">
        <f>IF(NOVA!X63&lt;&gt;"", NOVA!X63, "")</f>
        <v/>
      </c>
      <c r="AG16" s="224"/>
      <c r="AH16" s="227" t="str">
        <f>NOVA!B127</f>
        <v>4a1</v>
      </c>
      <c r="AI16" s="227" t="str">
        <f>NOVA!C127</f>
        <v>Talk with someone about tech used</v>
      </c>
      <c r="AJ16" s="227"/>
      <c r="AK16" s="227" t="str">
        <f>IF(NOVA!X127&lt;&gt;"", NOVA!X127, "")</f>
        <v/>
      </c>
    </row>
    <row r="17" spans="1:37">
      <c r="D17" s="374"/>
      <c r="E17" s="31">
        <f>Achievements!$B20</f>
        <v>4</v>
      </c>
      <c r="F17" s="179" t="str">
        <f>Achievements!$C20</f>
        <v>Show how your community has changed</v>
      </c>
      <c r="G17" s="32" t="str">
        <f>IF(Achievements!X20&lt;&gt;"","A","")</f>
        <v/>
      </c>
      <c r="I17" s="378"/>
      <c r="J17" s="178" t="str">
        <f>Electives!B21</f>
        <v>2b</v>
      </c>
      <c r="K17" s="178" t="str">
        <f>Electives!C21</f>
        <v>Create a wind instrument and play it</v>
      </c>
      <c r="L17" s="31" t="str">
        <f>IF(Electives!X21&lt;&gt;"","E","")</f>
        <v/>
      </c>
      <c r="N17" s="366" t="str">
        <f>Electives!E89</f>
        <v>(do five)</v>
      </c>
      <c r="O17" s="178">
        <f>Electives!B90</f>
        <v>1</v>
      </c>
      <c r="P17" s="36" t="str">
        <f>Electives!C90</f>
        <v>Wash your hands and sing the "Germ Song"</v>
      </c>
      <c r="Q17" s="31" t="str">
        <f>IF(Electives!X90&lt;&gt;"","E","")</f>
        <v/>
      </c>
      <c r="R17" s="230"/>
      <c r="S17" s="226" t="str">
        <f>'Cub Awards'!B20</f>
        <v>d</v>
      </c>
      <c r="T17" s="364" t="str">
        <f>'Cub Awards'!C20</f>
        <v>Attend a pack overnighter</v>
      </c>
      <c r="U17" s="364"/>
      <c r="V17" s="226" t="str">
        <f>IF('Cub Awards'!X20&lt;&gt;"", 'Cub Awards'!X20, "")</f>
        <v/>
      </c>
      <c r="W17" s="230"/>
      <c r="X17" s="222"/>
      <c r="Y17" s="104" t="str">
        <f>NOVA!C5</f>
        <v>NOVA Science: Science Everywhere</v>
      </c>
      <c r="Z17" s="104"/>
      <c r="AA17" s="81"/>
      <c r="AB17" s="230"/>
      <c r="AC17" s="227" t="str">
        <f>NOVA!B64</f>
        <v>4b2</v>
      </c>
      <c r="AD17" s="227" t="str">
        <f>NOVA!C64</f>
        <v>Design display about invasive species</v>
      </c>
      <c r="AE17" s="227"/>
      <c r="AF17" s="227" t="str">
        <f>IF(NOVA!X64&lt;&gt;"", NOVA!X64, "")</f>
        <v/>
      </c>
      <c r="AG17" s="230"/>
      <c r="AH17" s="227" t="str">
        <f>NOVA!B128</f>
        <v>4a2</v>
      </c>
      <c r="AI17" s="227" t="str">
        <f>NOVA!C128</f>
        <v>Ask expert why the tech is used</v>
      </c>
      <c r="AJ17" s="227"/>
      <c r="AK17" s="227" t="str">
        <f>IF(NOVA!X128&lt;&gt;"", NOVA!X128, "")</f>
        <v/>
      </c>
    </row>
    <row r="18" spans="1:37">
      <c r="D18" s="374"/>
      <c r="E18" s="31">
        <f>Achievements!$B21</f>
        <v>5</v>
      </c>
      <c r="F18" s="179" t="str">
        <f>Achievements!$C21</f>
        <v>Present a solution to a community issue</v>
      </c>
      <c r="G18" s="32" t="str">
        <f>IF(Achievements!X21&lt;&gt;"","A","")</f>
        <v/>
      </c>
      <c r="I18" s="378"/>
      <c r="J18" s="178" t="str">
        <f>Electives!B22</f>
        <v>2c</v>
      </c>
      <c r="K18" s="178" t="str">
        <f>Electives!C22</f>
        <v>Investigate how speed affects sound</v>
      </c>
      <c r="L18" s="31" t="str">
        <f>IF(Electives!X22&lt;&gt;"","E","")</f>
        <v/>
      </c>
      <c r="N18" s="371"/>
      <c r="O18" s="178">
        <f>Electives!B91</f>
        <v>2</v>
      </c>
      <c r="P18" s="36" t="str">
        <f>Electives!C91</f>
        <v>Play germ Magnet</v>
      </c>
      <c r="Q18" s="31" t="str">
        <f>IF(Electives!X91&lt;&gt;"","E","")</f>
        <v/>
      </c>
      <c r="R18" s="230"/>
      <c r="S18" s="226" t="str">
        <f>'Cub Awards'!B21</f>
        <v>e</v>
      </c>
      <c r="T18" s="364" t="str">
        <f>'Cub Awards'!C21</f>
        <v>Complete an oudoor service project</v>
      </c>
      <c r="U18" s="364"/>
      <c r="V18" s="226" t="str">
        <f>IF('Cub Awards'!X21&lt;&gt;"", 'Cub Awards'!X21, "")</f>
        <v/>
      </c>
      <c r="W18" s="230"/>
      <c r="X18" s="227" t="str">
        <f>NOVA!B6</f>
        <v>1a</v>
      </c>
      <c r="Y18" s="227" t="str">
        <f>NOVA!C6</f>
        <v>Read or watch 1 hour of science content</v>
      </c>
      <c r="Z18" s="227"/>
      <c r="AA18" s="227" t="str">
        <f>IF(NOVA!X6&lt;&gt;"", NOVA!X6, "")</f>
        <v/>
      </c>
      <c r="AB18" s="230"/>
      <c r="AC18" s="227" t="str">
        <f>NOVA!B65</f>
        <v>4b3</v>
      </c>
      <c r="AD18" s="227" t="str">
        <f>NOVA!C65</f>
        <v>Discuss invasive species</v>
      </c>
      <c r="AE18" s="227"/>
      <c r="AF18" s="227" t="str">
        <f>IF(NOVA!X65&lt;&gt;"", NOVA!X65, "")</f>
        <v/>
      </c>
      <c r="AG18" s="230"/>
      <c r="AH18" s="227" t="str">
        <f>NOVA!B129</f>
        <v>4b</v>
      </c>
      <c r="AI18" s="227" t="str">
        <f>NOVA!C129</f>
        <v>Discuss with counselor your visit</v>
      </c>
      <c r="AJ18" s="227"/>
      <c r="AK18" s="227" t="str">
        <f>IF(NOVA!X129&lt;&gt;"", NOVA!X129, "")</f>
        <v/>
      </c>
    </row>
    <row r="19" spans="1:37">
      <c r="A19" s="44" t="s">
        <v>23</v>
      </c>
      <c r="B19" s="3"/>
      <c r="D19" s="374"/>
      <c r="E19" s="31">
        <f>Achievements!$B22</f>
        <v>6</v>
      </c>
      <c r="F19" s="179" t="str">
        <f>Achievements!$C22</f>
        <v>Make and follow a den duty chart</v>
      </c>
      <c r="G19" s="32" t="str">
        <f>IF(Achievements!X22&lt;&gt;"","A","")</f>
        <v/>
      </c>
      <c r="I19" s="378"/>
      <c r="J19" s="178" t="str">
        <f>Electives!B23</f>
        <v>2d</v>
      </c>
      <c r="K19" s="178" t="str">
        <f>Electives!C23</f>
        <v>Make and fly a kite</v>
      </c>
      <c r="L19" s="31" t="str">
        <f>IF(Electives!X23&lt;&gt;"","E","")</f>
        <v/>
      </c>
      <c r="N19" s="371"/>
      <c r="O19" s="178">
        <f>Electives!B92</f>
        <v>3</v>
      </c>
      <c r="P19" s="36" t="str">
        <f>Electives!C92</f>
        <v>Conduct a sneeze demonstration</v>
      </c>
      <c r="Q19" s="31" t="str">
        <f>IF(Electives!X92&lt;&gt;"","E","")</f>
        <v/>
      </c>
      <c r="R19" s="230"/>
      <c r="S19" s="226" t="str">
        <f>'Cub Awards'!B22</f>
        <v>f</v>
      </c>
      <c r="T19" s="364" t="str">
        <f>'Cub Awards'!C22</f>
        <v>Complete conservation project</v>
      </c>
      <c r="U19" s="364"/>
      <c r="V19" s="226" t="str">
        <f>IF('Cub Awards'!X22&lt;&gt;"", 'Cub Awards'!X22, "")</f>
        <v/>
      </c>
      <c r="W19" s="230"/>
      <c r="X19" s="227" t="str">
        <f>NOVA!B7</f>
        <v>1b</v>
      </c>
      <c r="Y19" s="227" t="str">
        <f>NOVA!C7</f>
        <v>List at least two questions or ideas</v>
      </c>
      <c r="Z19" s="227"/>
      <c r="AA19" s="227" t="str">
        <f>IF(NOVA!X7&lt;&gt;"", NOVA!X7, "")</f>
        <v/>
      </c>
      <c r="AB19" s="230"/>
      <c r="AC19" s="227" t="str">
        <f>NOVA!B66</f>
        <v>4c1</v>
      </c>
      <c r="AD19" s="227" t="str">
        <f>NOVA!C66</f>
        <v>Visit a local ecosystem and investigate</v>
      </c>
      <c r="AE19" s="227"/>
      <c r="AF19" s="227" t="str">
        <f>IF(NOVA!X66&lt;&gt;"", NOVA!X66, "")</f>
        <v/>
      </c>
      <c r="AG19" s="230"/>
      <c r="AH19" s="227">
        <f>NOVA!B130</f>
        <v>5</v>
      </c>
      <c r="AI19" s="227" t="str">
        <f>NOVA!C130</f>
        <v>Discuss how tech affects your life</v>
      </c>
      <c r="AJ19" s="227"/>
      <c r="AK19" s="227" t="str">
        <f>IF(NOVA!X130&lt;&gt;"", NOVA!X130, "")</f>
        <v/>
      </c>
    </row>
    <row r="20" spans="1:37">
      <c r="A20" s="132" t="str">
        <f>Electives!B6</f>
        <v>Adventures in Coins</v>
      </c>
      <c r="B20" s="31" t="str">
        <f>IF(Electives!X14&gt;0,Electives!X14," ")</f>
        <v/>
      </c>
      <c r="D20" s="375"/>
      <c r="E20" s="31">
        <f>Achievements!$B23</f>
        <v>7</v>
      </c>
      <c r="F20" s="179" t="str">
        <f>Achievements!$C23</f>
        <v>Participate in assembly for military vets</v>
      </c>
      <c r="G20" s="32" t="str">
        <f>IF(Achievements!X23&lt;&gt;"","A","")</f>
        <v/>
      </c>
      <c r="I20" s="378"/>
      <c r="J20" s="178" t="str">
        <f>Electives!B24</f>
        <v>2e</v>
      </c>
      <c r="K20" s="178" t="str">
        <f>Electives!C24</f>
        <v>Participate in a wind powered race</v>
      </c>
      <c r="L20" s="31" t="str">
        <f>IF(Electives!X24&lt;&gt;"","E","")</f>
        <v/>
      </c>
      <c r="N20" s="371"/>
      <c r="O20" s="178">
        <f>Electives!B93</f>
        <v>4</v>
      </c>
      <c r="P20" s="36" t="str">
        <f>Electives!C93</f>
        <v>Conduct a mucus demonstration</v>
      </c>
      <c r="Q20" s="31" t="str">
        <f>IF(Electives!X93&lt;&gt;"","E","")</f>
        <v/>
      </c>
      <c r="R20" s="230"/>
      <c r="S20" s="226" t="str">
        <f>'Cub Awards'!B23</f>
        <v>g</v>
      </c>
      <c r="T20" s="364" t="str">
        <f>'Cub Awards'!C23</f>
        <v>Earn the Summertime Pack Award</v>
      </c>
      <c r="U20" s="364"/>
      <c r="V20" s="226" t="str">
        <f>IF('Cub Awards'!X23&lt;&gt;"", 'Cub Awards'!X23, "")</f>
        <v/>
      </c>
      <c r="W20" s="230"/>
      <c r="X20" s="227" t="str">
        <f>NOVA!B8</f>
        <v>1c</v>
      </c>
      <c r="Y20" s="227" t="str">
        <f>NOVA!C8</f>
        <v>Discuss two with your counselor</v>
      </c>
      <c r="Z20" s="227"/>
      <c r="AA20" s="227" t="str">
        <f>IF(NOVA!X8&lt;&gt;"", NOVA!X8, "")</f>
        <v/>
      </c>
      <c r="AB20" s="230"/>
      <c r="AC20" s="227" t="str">
        <f>NOVA!B67</f>
        <v>4c2</v>
      </c>
      <c r="AD20" s="227" t="str">
        <f>NOVA!C67</f>
        <v>Draw food web of plants / animals</v>
      </c>
      <c r="AE20" s="227"/>
      <c r="AF20" s="227" t="str">
        <f>IF(NOVA!X67&lt;&gt;"", NOVA!X67, "")</f>
        <v/>
      </c>
      <c r="AG20" s="230"/>
      <c r="AH20" s="223"/>
      <c r="AI20" s="224" t="str">
        <f>NOVA!C132</f>
        <v>NOVA Engineering: Swing!</v>
      </c>
      <c r="AJ20" s="225"/>
      <c r="AK20" s="223"/>
    </row>
    <row r="21" spans="1:37">
      <c r="A21" s="133" t="str">
        <f>Electives!B15</f>
        <v>Air of the Wolf</v>
      </c>
      <c r="B21" s="31" t="str">
        <f>IF(Electives!X25&gt;0,Electives!X25," ")</f>
        <v/>
      </c>
      <c r="D21" s="180" t="str">
        <f>Achievements!$B25</f>
        <v>Duty to God Footsteps</v>
      </c>
      <c r="E21" s="180"/>
      <c r="F21" s="180"/>
      <c r="G21" s="180"/>
      <c r="J21" s="174" t="str">
        <f>Electives!B26</f>
        <v>Code of the Wolf</v>
      </c>
      <c r="K21" s="1"/>
      <c r="N21" s="371"/>
      <c r="O21" s="178">
        <f>Electives!B94</f>
        <v>5</v>
      </c>
      <c r="P21" s="36" t="str">
        <f>Electives!C94</f>
        <v>Grow a mold culture</v>
      </c>
      <c r="Q21" s="31" t="str">
        <f>IF(Electives!X94&lt;&gt;"","E","")</f>
        <v/>
      </c>
      <c r="R21" s="230"/>
      <c r="S21" s="226" t="str">
        <f>'Cub Awards'!B24</f>
        <v>h</v>
      </c>
      <c r="T21" s="364" t="str">
        <f>'Cub Awards'!C24</f>
        <v>Participate in nature observation</v>
      </c>
      <c r="U21" s="364"/>
      <c r="V21" s="226" t="str">
        <f>IF('Cub Awards'!X24&lt;&gt;"", 'Cub Awards'!X24, "")</f>
        <v/>
      </c>
      <c r="W21" s="230"/>
      <c r="X21" s="227">
        <f>NOVA!B9</f>
        <v>2</v>
      </c>
      <c r="Y21" s="227" t="str">
        <f>NOVA!C9</f>
        <v>Complete an elective listed in comment</v>
      </c>
      <c r="Z21" s="227"/>
      <c r="AA21" s="227" t="str">
        <f>IF(NOVA!X9&lt;&gt;"", NOVA!X9, "")</f>
        <v/>
      </c>
      <c r="AB21" s="230"/>
      <c r="AC21" s="227" t="str">
        <f>NOVA!B68</f>
        <v>4c3</v>
      </c>
      <c r="AD21" s="227" t="str">
        <f>NOVA!C68</f>
        <v>Discuss food web with counselor</v>
      </c>
      <c r="AE21" s="227"/>
      <c r="AF21" s="227" t="str">
        <f>IF(NOVA!X68&lt;&gt;"", NOVA!X68, "")</f>
        <v/>
      </c>
      <c r="AG21" s="230"/>
      <c r="AH21" s="227" t="str">
        <f>NOVA!B133</f>
        <v>1a</v>
      </c>
      <c r="AI21" s="227" t="str">
        <f>NOVA!C133</f>
        <v>Read or watch 1 hour of mechanical content</v>
      </c>
      <c r="AJ21" s="227"/>
      <c r="AK21" s="227" t="str">
        <f>IF(NOVA!X133&lt;&gt;"", NOVA!X133, "")</f>
        <v/>
      </c>
    </row>
    <row r="22" spans="1:37" ht="12.75" customHeight="1">
      <c r="A22" s="133" t="str">
        <f>Electives!B26</f>
        <v>Code of the Wolf</v>
      </c>
      <c r="B22" s="50" t="str">
        <f>IF(Electives!X49&gt;0,Electives!X49," ")</f>
        <v xml:space="preserve"> </v>
      </c>
      <c r="D22" s="376" t="str">
        <f>Achievements!E25</f>
        <v>(do 1 or 2 and two of 4-6)</v>
      </c>
      <c r="E22" s="31">
        <f>Achievements!$B26</f>
        <v>1</v>
      </c>
      <c r="F22" s="179" t="str">
        <f>Achievements!$C26</f>
        <v>Discuss your duty to God</v>
      </c>
      <c r="G22" s="32" t="str">
        <f>IF(Achievements!X26&lt;&gt;"","A","")</f>
        <v/>
      </c>
      <c r="I22" s="378" t="str">
        <f>Electives!E26</f>
        <v>(do two of 1, one of 2, one of 3 and one of 4)</v>
      </c>
      <c r="J22" s="178" t="str">
        <f>Electives!B27</f>
        <v>1a</v>
      </c>
      <c r="K22" s="36" t="str">
        <f>Electives!C27</f>
        <v>Make a game requiring math to keep score</v>
      </c>
      <c r="L22" s="31" t="str">
        <f>IF(Electives!X27&lt;&gt;"","E","")</f>
        <v/>
      </c>
      <c r="N22" s="372"/>
      <c r="O22" s="178">
        <f>Electives!B95</f>
        <v>6</v>
      </c>
      <c r="P22" s="36" t="str">
        <f>Electives!C95</f>
        <v>Make a clean room chart</v>
      </c>
      <c r="Q22" s="31" t="str">
        <f>IF(Electives!X95&lt;&gt;"","E","")</f>
        <v/>
      </c>
      <c r="R22" s="230"/>
      <c r="S22" s="226" t="str">
        <f>'Cub Awards'!B25</f>
        <v>i</v>
      </c>
      <c r="T22" s="364" t="str">
        <f>'Cub Awards'!C25</f>
        <v>Participate in outdoor aquatics</v>
      </c>
      <c r="U22" s="364"/>
      <c r="V22" s="226" t="str">
        <f>IF('Cub Awards'!X25&lt;&gt;"", 'Cub Awards'!X25, "")</f>
        <v/>
      </c>
      <c r="W22" s="230"/>
      <c r="X22" s="227" t="str">
        <f>NOVA!B10</f>
        <v>3a</v>
      </c>
      <c r="Y22" s="227" t="str">
        <f>NOVA!C10</f>
        <v>Choose a question to investigate</v>
      </c>
      <c r="Z22" s="227"/>
      <c r="AA22" s="227" t="str">
        <f>IF(NOVA!X10&lt;&gt;"", NOVA!X10, "")</f>
        <v/>
      </c>
      <c r="AB22" s="230"/>
      <c r="AC22" s="227" t="str">
        <f>NOVA!B69</f>
        <v>4d1</v>
      </c>
      <c r="AD22" s="227" t="str">
        <f>NOVA!C69</f>
        <v>Crate diorama of local animal's habitat</v>
      </c>
      <c r="AE22" s="227"/>
      <c r="AF22" s="227" t="str">
        <f>IF(NOVA!X69&lt;&gt;"", NOVA!X69, "")</f>
        <v/>
      </c>
      <c r="AG22" s="230"/>
      <c r="AH22" s="227" t="str">
        <f>NOVA!B134</f>
        <v>1b</v>
      </c>
      <c r="AI22" s="227" t="str">
        <f>NOVA!C134</f>
        <v>List at least two questions or ideas</v>
      </c>
      <c r="AJ22" s="227"/>
      <c r="AK22" s="227" t="str">
        <f>IF(NOVA!X134&lt;&gt;"", NOVA!X134, "")</f>
        <v/>
      </c>
    </row>
    <row r="23" spans="1:37">
      <c r="A23" s="133" t="str">
        <f>Electives!B50</f>
        <v>Collections and Hobbies</v>
      </c>
      <c r="B23" s="31" t="str">
        <f>IF(Electives!X57&gt;0,Electives!X57," ")</f>
        <v/>
      </c>
      <c r="D23" s="377"/>
      <c r="E23" s="31">
        <f>Achievements!$B27</f>
        <v>2</v>
      </c>
      <c r="F23" s="179" t="str">
        <f>Achievements!$C27</f>
        <v>Earn the religious emblem of your faith</v>
      </c>
      <c r="G23" s="32" t="str">
        <f>IF(Achievements!X27&lt;&gt;"","A","")</f>
        <v/>
      </c>
      <c r="I23" s="378"/>
      <c r="J23" s="178" t="str">
        <f>Electives!B28</f>
        <v>1b</v>
      </c>
      <c r="K23" s="36" t="str">
        <f>Electives!C28</f>
        <v>Play of "Go Fish for 10's"</v>
      </c>
      <c r="L23" s="31" t="str">
        <f>IF(Electives!X28&lt;&gt;"","E","")</f>
        <v/>
      </c>
      <c r="O23" s="174" t="str">
        <f>Electives!B97</f>
        <v>Grow Something</v>
      </c>
      <c r="P23" s="29"/>
      <c r="R23" s="230"/>
      <c r="S23" s="226" t="str">
        <f>'Cub Awards'!B26</f>
        <v>j</v>
      </c>
      <c r="T23" s="364" t="str">
        <f>'Cub Awards'!C26</f>
        <v>Participate in outdoor campfire pgm</v>
      </c>
      <c r="U23" s="364"/>
      <c r="V23" s="226" t="str">
        <f>IF('Cub Awards'!X26&lt;&gt;"", 'Cub Awards'!X26, "")</f>
        <v/>
      </c>
      <c r="W23" s="230"/>
      <c r="X23" s="227" t="str">
        <f>NOVA!B11</f>
        <v>3b</v>
      </c>
      <c r="Y23" s="227" t="str">
        <f>NOVA!C11</f>
        <v>Use scientific method to investigate</v>
      </c>
      <c r="Z23" s="227"/>
      <c r="AA23" s="227" t="str">
        <f>IF(NOVA!X11&lt;&gt;"", NOVA!X11, "")</f>
        <v/>
      </c>
      <c r="AB23" s="230"/>
      <c r="AC23" s="227" t="str">
        <f>NOVA!B70</f>
        <v>4d2</v>
      </c>
      <c r="AD23" s="227" t="str">
        <f>NOVA!C70</f>
        <v>Explain what animal must have</v>
      </c>
      <c r="AE23" s="227"/>
      <c r="AF23" s="227" t="str">
        <f>IF(NOVA!X70&lt;&gt;"", NOVA!X70, "")</f>
        <v/>
      </c>
      <c r="AG23" s="230"/>
      <c r="AH23" s="227" t="str">
        <f>NOVA!B135</f>
        <v>1c</v>
      </c>
      <c r="AI23" s="227" t="str">
        <f>NOVA!C135</f>
        <v>Discuss two with your counselor</v>
      </c>
      <c r="AJ23" s="227"/>
      <c r="AK23" s="227" t="str">
        <f>IF(NOVA!X135&lt;&gt;"", NOVA!X135, "")</f>
        <v/>
      </c>
    </row>
    <row r="24" spans="1:37">
      <c r="A24" s="133" t="str">
        <f>Electives!B58</f>
        <v>Cubs Who Care</v>
      </c>
      <c r="B24" s="31" t="str">
        <f>IF(Electives!X73&gt;0,Electives!X73," ")</f>
        <v/>
      </c>
      <c r="D24" s="377"/>
      <c r="E24" s="31">
        <f>Achievements!$B28</f>
        <v>3</v>
      </c>
      <c r="F24" s="179" t="str">
        <f>Achievements!$C28</f>
        <v>Offer a prayer, etc with family/den/pack</v>
      </c>
      <c r="G24" s="32" t="str">
        <f>IF(Achievements!X28&lt;&gt;"","A","")</f>
        <v/>
      </c>
      <c r="I24" s="378"/>
      <c r="J24" s="178" t="str">
        <f>Electives!B29</f>
        <v>1c</v>
      </c>
      <c r="K24" s="36" t="str">
        <f>Electives!C29</f>
        <v>Do 5 activities that use math</v>
      </c>
      <c r="L24" s="31" t="str">
        <f>IF(Electives!X29&lt;&gt;"","E","")</f>
        <v/>
      </c>
      <c r="N24" s="366" t="str">
        <f>Electives!E97</f>
        <v>(do 1-3 and one of 4)</v>
      </c>
      <c r="O24" s="178">
        <f>Electives!B98</f>
        <v>1</v>
      </c>
      <c r="P24" s="36" t="str">
        <f>Electives!C98</f>
        <v>Plant a seed</v>
      </c>
      <c r="Q24" s="31" t="str">
        <f>IF(Electives!X98&lt;&gt;"","E","")</f>
        <v/>
      </c>
      <c r="R24" s="230"/>
      <c r="S24" s="226" t="str">
        <f>'Cub Awards'!B27</f>
        <v>k</v>
      </c>
      <c r="T24" s="364" t="str">
        <f>'Cub Awards'!C27</f>
        <v>Participate in outdoor sporting event</v>
      </c>
      <c r="U24" s="364"/>
      <c r="V24" s="226" t="str">
        <f>IF('Cub Awards'!X27&lt;&gt;"", 'Cub Awards'!X27, "")</f>
        <v/>
      </c>
      <c r="W24" s="230"/>
      <c r="X24" s="227" t="str">
        <f>NOVA!B12</f>
        <v>3c</v>
      </c>
      <c r="Y24" s="227" t="str">
        <f>NOVA!C12</f>
        <v>Discuss findings with counselor</v>
      </c>
      <c r="Z24" s="227"/>
      <c r="AA24" s="227" t="str">
        <f>IF(NOVA!X12&lt;&gt;"", NOVA!X12, "")</f>
        <v/>
      </c>
      <c r="AB24" s="230"/>
      <c r="AC24" s="238" t="str">
        <f>NOVA!B71</f>
        <v>4e1</v>
      </c>
      <c r="AD24" s="227" t="str">
        <f>NOVA!C71</f>
        <v>Make and place a bird feeder</v>
      </c>
      <c r="AE24" s="227"/>
      <c r="AF24" s="227" t="str">
        <f>IF(NOVA!X71&lt;&gt;"", NOVA!X71, "")</f>
        <v/>
      </c>
      <c r="AG24" s="230"/>
      <c r="AH24" s="227">
        <f>NOVA!B136</f>
        <v>2</v>
      </c>
      <c r="AI24" s="227" t="str">
        <f>NOVA!C136</f>
        <v>Complete an elective listed in comment</v>
      </c>
      <c r="AJ24" s="227"/>
      <c r="AK24" s="227" t="str">
        <f>IF(NOVA!X136&lt;&gt;"", NOVA!X136, "")</f>
        <v/>
      </c>
    </row>
    <row r="25" spans="1:37" ht="12.75" customHeight="1">
      <c r="A25" s="133" t="str">
        <f>Electives!B74</f>
        <v>Digging in the Past</v>
      </c>
      <c r="B25" s="31" t="str">
        <f>IF(Electives!X80&gt;0,Electives!X80," ")</f>
        <v/>
      </c>
      <c r="D25" s="377"/>
      <c r="E25" s="31">
        <f>Achievements!$B29</f>
        <v>4</v>
      </c>
      <c r="F25" s="179" t="str">
        <f>Achievements!$C29</f>
        <v>Read a story about religious freedom</v>
      </c>
      <c r="G25" s="32" t="str">
        <f>IF(Achievements!X29&lt;&gt;"","A","")</f>
        <v/>
      </c>
      <c r="I25" s="378"/>
      <c r="J25" s="178" t="str">
        <f>Electives!B30</f>
        <v>1d</v>
      </c>
      <c r="K25" s="36" t="str">
        <f>Electives!C30</f>
        <v>Make a rekenrek with two rows</v>
      </c>
      <c r="L25" s="31" t="str">
        <f>IF(Electives!X30&lt;&gt;"","E","")</f>
        <v/>
      </c>
      <c r="N25" s="371"/>
      <c r="O25" s="178">
        <f>Electives!B99</f>
        <v>2</v>
      </c>
      <c r="P25" s="36" t="str">
        <f>Electives!C99</f>
        <v>Learn about what grows in your area</v>
      </c>
      <c r="Q25" s="31" t="str">
        <f>IF(Electives!X99&lt;&gt;"","E","")</f>
        <v/>
      </c>
      <c r="R25" s="230"/>
      <c r="S25" s="226" t="str">
        <f>'Cub Awards'!B28</f>
        <v>l</v>
      </c>
      <c r="T25" s="364" t="str">
        <f>'Cub Awards'!C28</f>
        <v>Participate in outdoor worship service</v>
      </c>
      <c r="U25" s="364"/>
      <c r="V25" s="226" t="str">
        <f>IF('Cub Awards'!X28&lt;&gt;"", 'Cub Awards'!X28, "")</f>
        <v/>
      </c>
      <c r="W25" s="230"/>
      <c r="X25" s="227">
        <f>NOVA!B13</f>
        <v>4</v>
      </c>
      <c r="Y25" s="227" t="str">
        <f>NOVA!C13</f>
        <v>Visit a place where science is done</v>
      </c>
      <c r="Z25" s="227"/>
      <c r="AA25" s="227" t="str">
        <f>IF(NOVA!X13&lt;&gt;"", NOVA!X13, "")</f>
        <v/>
      </c>
      <c r="AB25" s="230"/>
      <c r="AC25" s="227" t="str">
        <f>NOVA!B72</f>
        <v>4e2</v>
      </c>
      <c r="AD25" s="227" t="str">
        <f>NOVA!C72</f>
        <v>Fill feeder with birdseed</v>
      </c>
      <c r="AE25" s="227"/>
      <c r="AF25" s="227" t="str">
        <f>IF(NOVA!X72&lt;&gt;"", NOVA!X72, "")</f>
        <v/>
      </c>
      <c r="AG25" s="230"/>
      <c r="AH25" s="227" t="str">
        <f>NOVA!B137</f>
        <v>3a1</v>
      </c>
      <c r="AI25" s="227" t="str">
        <f>NOVA!C137</f>
        <v>Make a list of the three kinds of levers</v>
      </c>
      <c r="AJ25" s="227"/>
      <c r="AK25" s="227" t="str">
        <f>IF(NOVA!X137&lt;&gt;"", NOVA!X137, "")</f>
        <v/>
      </c>
    </row>
    <row r="26" spans="1:37" ht="12.75" customHeight="1">
      <c r="A26" s="133" t="str">
        <f>Electives!B81</f>
        <v>Finding Your Way</v>
      </c>
      <c r="B26" s="31" t="str">
        <f>IF(Electives!X88&gt;0,Electives!X88," ")</f>
        <v xml:space="preserve"> </v>
      </c>
      <c r="D26" s="377"/>
      <c r="E26" s="31">
        <f>Achievements!$B30</f>
        <v>5</v>
      </c>
      <c r="F26" s="179" t="str">
        <f>Achievements!$C30</f>
        <v>Learn a song of grace</v>
      </c>
      <c r="G26" s="32" t="str">
        <f>IF(Achievements!X30&lt;&gt;"","A","")</f>
        <v/>
      </c>
      <c r="I26" s="378"/>
      <c r="J26" s="178" t="str">
        <f>Electives!B31</f>
        <v>1e</v>
      </c>
      <c r="K26" s="36" t="str">
        <f>Electives!C31</f>
        <v xml:space="preserve">Make a rain gauge </v>
      </c>
      <c r="L26" s="31" t="str">
        <f>IF(Electives!X31&lt;&gt;"","E","")</f>
        <v/>
      </c>
      <c r="N26" s="371"/>
      <c r="O26" s="178">
        <f>Electives!B100</f>
        <v>3</v>
      </c>
      <c r="P26" s="36" t="str">
        <f>Electives!C100</f>
        <v>Visit a botanical garden</v>
      </c>
      <c r="Q26" s="31" t="str">
        <f>IF(Electives!X100&lt;&gt;"","E","")</f>
        <v/>
      </c>
      <c r="R26" s="231"/>
      <c r="S26" s="226" t="str">
        <f>'Cub Awards'!B29</f>
        <v>m</v>
      </c>
      <c r="T26" s="364" t="str">
        <f>'Cub Awards'!C29</f>
        <v>Explore park</v>
      </c>
      <c r="U26" s="364"/>
      <c r="V26" s="226" t="str">
        <f>IF('Cub Awards'!X29&lt;&gt;"", 'Cub Awards'!X29, "")</f>
        <v/>
      </c>
      <c r="W26" s="231"/>
      <c r="X26" s="227" t="str">
        <f>NOVA!B14</f>
        <v>4a</v>
      </c>
      <c r="Y26" s="227" t="str">
        <f>NOVA!C14</f>
        <v>Talk to someone in charge about science</v>
      </c>
      <c r="Z26" s="227"/>
      <c r="AA26" s="227" t="str">
        <f>IF(NOVA!X14&lt;&gt;"", NOVA!X14, "")</f>
        <v/>
      </c>
      <c r="AB26" s="231"/>
      <c r="AC26" s="227" t="str">
        <f>NOVA!B73</f>
        <v>4e3</v>
      </c>
      <c r="AD26" s="227" t="str">
        <f>NOVA!C73</f>
        <v>Provide a water source</v>
      </c>
      <c r="AE26" s="227"/>
      <c r="AF26" s="227" t="str">
        <f>IF(NOVA!X73&lt;&gt;"", NOVA!X73, "")</f>
        <v/>
      </c>
      <c r="AG26" s="231"/>
      <c r="AH26" s="227" t="str">
        <f>NOVA!B138</f>
        <v>3a2</v>
      </c>
      <c r="AI26" s="227" t="str">
        <f>NOVA!C138</f>
        <v>Show how each lever work</v>
      </c>
      <c r="AJ26" s="227"/>
      <c r="AK26" s="227" t="str">
        <f>IF(NOVA!X138&lt;&gt;"", NOVA!X138, "")</f>
        <v/>
      </c>
    </row>
    <row r="27" spans="1:37" ht="13.2" customHeight="1">
      <c r="A27" s="133" t="str">
        <f>Electives!B89</f>
        <v>Germs Alive!</v>
      </c>
      <c r="B27" s="31" t="str">
        <f>IF(Electives!X96&gt;0,Electives!X96," ")</f>
        <v xml:space="preserve"> </v>
      </c>
      <c r="D27" s="377"/>
      <c r="E27" s="31">
        <f>Achievements!$B31</f>
        <v>6</v>
      </c>
      <c r="F27" s="179" t="str">
        <f>Achievements!$C31</f>
        <v>Visit a religious monument</v>
      </c>
      <c r="G27" s="32" t="str">
        <f>IF(Achievements!X31&lt;&gt;"","A","")</f>
        <v/>
      </c>
      <c r="I27" s="378"/>
      <c r="J27" s="178" t="str">
        <f>Electives!B33</f>
        <v>2a</v>
      </c>
      <c r="K27" s="36" t="str">
        <f>Electives!C33</f>
        <v>Identify 3 shapes in nature</v>
      </c>
      <c r="L27" s="31" t="str">
        <f>IF(Electives!X33&lt;&gt;"","E","")</f>
        <v/>
      </c>
      <c r="N27" s="371"/>
      <c r="O27" s="178" t="str">
        <f>Electives!B101</f>
        <v>4a</v>
      </c>
      <c r="P27" s="36" t="str">
        <f>Electives!C101</f>
        <v>Make a terrarium</v>
      </c>
      <c r="Q27" s="31" t="str">
        <f>IF(Electives!X101&lt;&gt;"","E","")</f>
        <v/>
      </c>
      <c r="R27" s="228"/>
      <c r="S27" s="226" t="str">
        <f>'Cub Awards'!B30</f>
        <v>n</v>
      </c>
      <c r="T27" s="364" t="str">
        <f>'Cub Awards'!C30</f>
        <v>Invent and play outside game</v>
      </c>
      <c r="U27" s="364"/>
      <c r="V27" s="226" t="str">
        <f>IF('Cub Awards'!X30&lt;&gt;"", 'Cub Awards'!X30, "")</f>
        <v/>
      </c>
      <c r="W27" s="228"/>
      <c r="X27" s="227" t="str">
        <f>NOVA!B15</f>
        <v>4b</v>
      </c>
      <c r="Y27" s="227" t="str">
        <f>NOVA!C15</f>
        <v>Discuss science done/used/explained</v>
      </c>
      <c r="Z27" s="227"/>
      <c r="AA27" s="227" t="str">
        <f>IF(NOVA!X15&lt;&gt;"", NOVA!X15, "")</f>
        <v/>
      </c>
      <c r="AB27" s="228"/>
      <c r="AC27" s="227" t="str">
        <f>NOVA!B74</f>
        <v>4e4</v>
      </c>
      <c r="AD27" s="227" t="str">
        <f>NOVA!C74</f>
        <v>Watch and record feeder for 2 weeks</v>
      </c>
      <c r="AE27" s="227"/>
      <c r="AF27" s="227" t="str">
        <f>IF(NOVA!X74&lt;&gt;"", NOVA!X74, "")</f>
        <v/>
      </c>
      <c r="AG27" s="228"/>
      <c r="AH27" s="227" t="str">
        <f>NOVA!B139</f>
        <v>3a3</v>
      </c>
      <c r="AI27" s="227" t="str">
        <f>NOVA!C139</f>
        <v>Show how the lever moves something</v>
      </c>
      <c r="AJ27" s="227"/>
      <c r="AK27" s="227" t="str">
        <f>IF(NOVA!X139&lt;&gt;"", NOVA!X139, "")</f>
        <v/>
      </c>
    </row>
    <row r="28" spans="1:37" ht="13.2" customHeight="1">
      <c r="A28" s="133" t="str">
        <f>Electives!B97</f>
        <v>Grow Something</v>
      </c>
      <c r="B28" s="31" t="str">
        <f>IF(Electives!X104&gt;0,Electives!X104," ")</f>
        <v/>
      </c>
      <c r="D28" s="180" t="str">
        <f>Achievements!$B33</f>
        <v>Howling at the Moon</v>
      </c>
      <c r="E28" s="180"/>
      <c r="F28" s="180"/>
      <c r="G28" s="180"/>
      <c r="I28" s="378"/>
      <c r="J28" s="178" t="str">
        <f>Electives!B34</f>
        <v>2b</v>
      </c>
      <c r="K28" s="36" t="str">
        <f>Electives!C34</f>
        <v>Identify 2 shapes in bridges</v>
      </c>
      <c r="L28" s="31" t="str">
        <f>IF(Electives!X34&lt;&gt;"","E","")</f>
        <v/>
      </c>
      <c r="N28" s="371"/>
      <c r="O28" s="178" t="str">
        <f>Electives!B102</f>
        <v>4b</v>
      </c>
      <c r="P28" s="36" t="str">
        <f>Electives!C102</f>
        <v>Grow a garden with a seed tray</v>
      </c>
      <c r="Q28" s="31" t="str">
        <f>IF(Electives!X102&lt;&gt;"","E","")</f>
        <v/>
      </c>
      <c r="R28" s="230"/>
      <c r="S28" s="229"/>
      <c r="T28" s="324" t="str">
        <f>'Cub Awards'!C32</f>
        <v>World Conservation Award</v>
      </c>
      <c r="U28" s="324"/>
      <c r="V28" s="229"/>
      <c r="W28" s="230"/>
      <c r="X28" s="227">
        <f>NOVA!B16</f>
        <v>5</v>
      </c>
      <c r="Y28" s="227" t="str">
        <f>NOVA!C16</f>
        <v>Discuss how science affects daily life</v>
      </c>
      <c r="Z28" s="227"/>
      <c r="AA28" s="227" t="str">
        <f>IF(NOVA!X16&lt;&gt;"", NOVA!X16, "")</f>
        <v/>
      </c>
      <c r="AB28" s="230"/>
      <c r="AC28" s="227" t="str">
        <f>NOVA!B75</f>
        <v>4e5</v>
      </c>
      <c r="AD28" s="227" t="str">
        <f>NOVA!C75</f>
        <v>Identify visitors</v>
      </c>
      <c r="AE28" s="227"/>
      <c r="AF28" s="227" t="str">
        <f>IF(NOVA!X75&lt;&gt;"", NOVA!X75, "")</f>
        <v/>
      </c>
      <c r="AG28" s="230"/>
      <c r="AH28" s="227" t="str">
        <f>NOVA!B140</f>
        <v>3a4</v>
      </c>
      <c r="AI28" s="227" t="str">
        <f>NOVA!C140</f>
        <v>Show the class of each lever</v>
      </c>
      <c r="AJ28" s="227"/>
      <c r="AK28" s="227" t="str">
        <f>IF(NOVA!X140&lt;&gt;"", NOVA!X140, "")</f>
        <v/>
      </c>
    </row>
    <row r="29" spans="1:37" ht="12.75" customHeight="1">
      <c r="A29" s="133" t="str">
        <f>Electives!B105</f>
        <v>Hometown Heroes</v>
      </c>
      <c r="B29" s="31" t="str">
        <f>IF(Electives!X112&gt;0,Electives!X112," ")</f>
        <v/>
      </c>
      <c r="D29" s="373" t="str">
        <f>Achievements!E33</f>
        <v>(do all)</v>
      </c>
      <c r="E29" s="32">
        <f>Achievements!$B34</f>
        <v>1</v>
      </c>
      <c r="F29" s="33" t="str">
        <f>Achievements!$C34</f>
        <v>Communicate in two ways</v>
      </c>
      <c r="G29" s="32" t="str">
        <f>IF(Achievements!X34&lt;&gt;"","A","")</f>
        <v/>
      </c>
      <c r="I29" s="378"/>
      <c r="J29" s="178" t="str">
        <f>Electives!B35</f>
        <v>2c</v>
      </c>
      <c r="K29" s="36" t="str">
        <f>Electives!C35</f>
        <v>Choose a shape and record where you see it</v>
      </c>
      <c r="L29" s="31" t="str">
        <f>IF(Electives!X35&lt;&gt;"","E","")</f>
        <v/>
      </c>
      <c r="N29" s="372"/>
      <c r="O29" s="178" t="str">
        <f>Electives!B103</f>
        <v>4c</v>
      </c>
      <c r="P29" s="36" t="str">
        <f>Electives!C103</f>
        <v>Grow a sweep potato in water</v>
      </c>
      <c r="Q29" s="31" t="str">
        <f>IF(Electives!X103&lt;&gt;"","E","")</f>
        <v/>
      </c>
      <c r="R29" s="224"/>
      <c r="S29" s="226">
        <f>'Cub Awards'!B33</f>
        <v>1</v>
      </c>
      <c r="T29" s="364" t="str">
        <f>'Cub Awards'!C33</f>
        <v>Complete Paws on the Path</v>
      </c>
      <c r="U29" s="364"/>
      <c r="V29" s="226" t="str">
        <f>IF('Cub Awards'!X33&lt;&gt;"", 'Cub Awards'!X33, "")</f>
        <v xml:space="preserve"> </v>
      </c>
      <c r="W29" s="224"/>
      <c r="X29" s="223"/>
      <c r="Y29" s="224" t="str">
        <f>NOVA!C18</f>
        <v>NOVA Science: Down and Dirty</v>
      </c>
      <c r="Z29" s="224"/>
      <c r="AA29" s="223"/>
      <c r="AB29" s="224"/>
      <c r="AC29" s="227" t="str">
        <f>NOVA!B76</f>
        <v>4e6</v>
      </c>
      <c r="AD29" s="227" t="str">
        <f>NOVA!C76</f>
        <v>Discuss what you learned</v>
      </c>
      <c r="AE29" s="227"/>
      <c r="AF29" s="227" t="str">
        <f>IF(NOVA!X76&lt;&gt;"", NOVA!X76, "")</f>
        <v/>
      </c>
      <c r="AG29" s="224"/>
      <c r="AH29" s="227" t="str">
        <f>NOVA!B141</f>
        <v>3a5</v>
      </c>
      <c r="AI29" s="227" t="str">
        <f>NOVA!C141</f>
        <v>Show why we use levers</v>
      </c>
      <c r="AJ29" s="227"/>
      <c r="AK29" s="227" t="str">
        <f>IF(NOVA!X141&lt;&gt;"", NOVA!X141, "")</f>
        <v/>
      </c>
    </row>
    <row r="30" spans="1:37" ht="12.75" customHeight="1">
      <c r="A30" s="133" t="str">
        <f>Electives!B113</f>
        <v>Motor Away</v>
      </c>
      <c r="B30" s="31" t="str">
        <f>IF(Electives!X118&gt;0,Electives!X118," ")</f>
        <v xml:space="preserve"> </v>
      </c>
      <c r="D30" s="374"/>
      <c r="E30" s="31">
        <f>Achievements!$B35</f>
        <v>2</v>
      </c>
      <c r="F30" s="179" t="str">
        <f>Achievements!$C35</f>
        <v>Create an original skit</v>
      </c>
      <c r="G30" s="32" t="str">
        <f>IF(Achievements!X35&lt;&gt;"","A","")</f>
        <v/>
      </c>
      <c r="I30" s="378"/>
      <c r="J30" s="178" t="str">
        <f>Electives!B37</f>
        <v>3a</v>
      </c>
      <c r="K30" s="36" t="str">
        <f>Electives!C37</f>
        <v>Count the number of colors in a package</v>
      </c>
      <c r="L30" s="31" t="str">
        <f>IF(Electives!X37&lt;&gt;"","E","")</f>
        <v/>
      </c>
      <c r="O30" s="174" t="str">
        <f>Electives!B105</f>
        <v>Hometown Heroes</v>
      </c>
      <c r="P30" s="29"/>
      <c r="R30" s="224"/>
      <c r="S30" s="226">
        <f>'Cub Awards'!B34</f>
        <v>2</v>
      </c>
      <c r="T30" s="364" t="str">
        <f>'Cub Awards'!C34</f>
        <v>Complete Grow Something</v>
      </c>
      <c r="U30" s="364"/>
      <c r="V30" s="226" t="str">
        <f>IF('Cub Awards'!X34&lt;&gt;"", 'Cub Awards'!X34, "")</f>
        <v/>
      </c>
      <c r="W30" s="224"/>
      <c r="X30" s="227" t="str">
        <f>NOVA!B19</f>
        <v>1a</v>
      </c>
      <c r="Y30" s="227" t="str">
        <f>NOVA!C19</f>
        <v>Read or watch 1 hour of Earth science content</v>
      </c>
      <c r="Z30" s="227"/>
      <c r="AA30" s="227" t="str">
        <f>IF(NOVA!X19&lt;&gt;"", NOVA!X19, "")</f>
        <v/>
      </c>
      <c r="AB30" s="224"/>
      <c r="AC30" s="227" t="str">
        <f>NOVA!B77</f>
        <v>4f</v>
      </c>
      <c r="AD30" s="227" t="str">
        <f>NOVA!C77</f>
        <v>Earn Outdoor Ethics or Conservation awards</v>
      </c>
      <c r="AE30" s="227"/>
      <c r="AF30" s="227" t="str">
        <f>IF(NOVA!X77&lt;&gt;"", NOVA!X77, "")</f>
        <v/>
      </c>
      <c r="AG30" s="224"/>
      <c r="AH30" s="227" t="str">
        <f>NOVA!B142</f>
        <v>3b</v>
      </c>
      <c r="AI30" s="227" t="str">
        <f>NOVA!C142</f>
        <v>Design ONE of the following</v>
      </c>
      <c r="AJ30" s="227"/>
      <c r="AK30" s="227" t="str">
        <f>IF(NOVA!X142&lt;&gt;"", NOVA!X142, "")</f>
        <v/>
      </c>
    </row>
    <row r="31" spans="1:37">
      <c r="A31" s="133" t="str">
        <f>Electives!B119</f>
        <v>Paws of Skill</v>
      </c>
      <c r="B31" s="31" t="str">
        <f>IF(Electives!X127&gt;0,Electives!X127," ")</f>
        <v xml:space="preserve"> </v>
      </c>
      <c r="D31" s="374"/>
      <c r="E31" s="31">
        <f>Achievements!$B36</f>
        <v>3</v>
      </c>
      <c r="F31" s="179" t="str">
        <f>Achievements!$C36</f>
        <v>Present a campfire program</v>
      </c>
      <c r="G31" s="32" t="str">
        <f>IF(Achievements!X36&lt;&gt;"","A","")</f>
        <v/>
      </c>
      <c r="I31" s="378"/>
      <c r="J31" s="178" t="str">
        <f>Electives!B38</f>
        <v>3ai</v>
      </c>
      <c r="K31" s="36" t="str">
        <f>Electives!C38</f>
        <v>Draw graph of the number of colors</v>
      </c>
      <c r="L31" s="31" t="str">
        <f>IF(Electives!X38&lt;&gt;"","E","")</f>
        <v/>
      </c>
      <c r="N31" s="366" t="str">
        <f>Electives!E105</f>
        <v>(do 1-3 and one of 4)</v>
      </c>
      <c r="O31" s="178">
        <f>Electives!B106</f>
        <v>1</v>
      </c>
      <c r="P31" s="36" t="str">
        <f>Electives!C106</f>
        <v>Talk about being a hero</v>
      </c>
      <c r="Q31" s="31" t="str">
        <f>IF(Electives!X106&lt;&gt;"","E","")</f>
        <v/>
      </c>
      <c r="R31" s="230"/>
      <c r="S31" s="226">
        <f>'Cub Awards'!B35</f>
        <v>3</v>
      </c>
      <c r="T31" s="364" t="str">
        <f>'Cub Awards'!C35</f>
        <v>Complete Spirit of the Water 1 &amp; 2</v>
      </c>
      <c r="U31" s="364"/>
      <c r="V31" s="226" t="str">
        <f>IF('Cub Awards'!X35&lt;&gt;"", 'Cub Awards'!X35, "")</f>
        <v/>
      </c>
      <c r="W31" s="230"/>
      <c r="X31" s="227" t="str">
        <f>NOVA!B20</f>
        <v>1b</v>
      </c>
      <c r="Y31" s="227" t="str">
        <f>NOVA!C20</f>
        <v>List at least two questions or ideas</v>
      </c>
      <c r="Z31" s="227"/>
      <c r="AA31" s="227" t="str">
        <f>IF(NOVA!X20&lt;&gt;"", NOVA!X20, "")</f>
        <v/>
      </c>
      <c r="AB31" s="230"/>
      <c r="AC31" s="227">
        <f>NOVA!B78</f>
        <v>5</v>
      </c>
      <c r="AD31" s="227" t="str">
        <f>NOVA!C78</f>
        <v>Visit a place to observe wildlife</v>
      </c>
      <c r="AE31" s="227"/>
      <c r="AF31" s="227" t="str">
        <f>IF(NOVA!X78&lt;&gt;"", NOVA!X78, "")</f>
        <v/>
      </c>
      <c r="AG31" s="230"/>
      <c r="AH31" s="227" t="str">
        <f>NOVA!B143</f>
        <v>3b1</v>
      </c>
      <c r="AI31" s="227" t="str">
        <f>NOVA!C143</f>
        <v>A playground fixture using a lever</v>
      </c>
      <c r="AJ31" s="227"/>
      <c r="AK31" s="227" t="str">
        <f>IF(NOVA!X143&lt;&gt;"", NOVA!X143, "")</f>
        <v/>
      </c>
    </row>
    <row r="32" spans="1:37">
      <c r="A32" s="134" t="str">
        <f>Electives!B128</f>
        <v>Spirit of the Water</v>
      </c>
      <c r="B32" s="31" t="str">
        <f>IF(Electives!X134&gt;0,Electives!X134," ")</f>
        <v xml:space="preserve"> </v>
      </c>
      <c r="D32" s="375"/>
      <c r="E32" s="31">
        <f>Achievements!$B37</f>
        <v>4</v>
      </c>
      <c r="F32" s="179" t="str">
        <f>Achievements!$C37</f>
        <v>Perform your campfire program</v>
      </c>
      <c r="G32" s="32" t="str">
        <f>IF(Achievements!X37&lt;&gt;"","A","")</f>
        <v/>
      </c>
      <c r="I32" s="378"/>
      <c r="J32" s="178" t="str">
        <f>Electives!B39</f>
        <v>3aii</v>
      </c>
      <c r="K32" s="36" t="str">
        <f>Electives!C39</f>
        <v>Determine most common color</v>
      </c>
      <c r="L32" s="31" t="str">
        <f>IF(Electives!X39&lt;&gt;"","E","")</f>
        <v/>
      </c>
      <c r="N32" s="371"/>
      <c r="O32" s="178">
        <f>Electives!B107</f>
        <v>2</v>
      </c>
      <c r="P32" s="36" t="str">
        <f>Electives!C107</f>
        <v>Visit an agency where you find heroes</v>
      </c>
      <c r="Q32" s="31" t="str">
        <f>IF(Electives!X107&lt;&gt;"","E","")</f>
        <v/>
      </c>
      <c r="R32" s="230"/>
      <c r="S32" s="226">
        <f>'Cub Awards'!B36</f>
        <v>4</v>
      </c>
      <c r="T32" s="364" t="str">
        <f>'Cub Awards'!C36</f>
        <v>Participate in conservation project</v>
      </c>
      <c r="U32" s="364"/>
      <c r="V32" s="226" t="str">
        <f>IF('Cub Awards'!X36&lt;&gt;"", 'Cub Awards'!X36, "")</f>
        <v/>
      </c>
      <c r="W32" s="230"/>
      <c r="X32" s="227" t="str">
        <f>NOVA!B21</f>
        <v>1c</v>
      </c>
      <c r="Y32" s="227" t="str">
        <f>NOVA!C21</f>
        <v>Discuss two with your counselor</v>
      </c>
      <c r="Z32" s="227"/>
      <c r="AA32" s="227" t="str">
        <f>IF(NOVA!X21&lt;&gt;"", NOVA!X21, "")</f>
        <v/>
      </c>
      <c r="AB32" s="230"/>
      <c r="AC32" s="227" t="str">
        <f>NOVA!B79</f>
        <v>5a1</v>
      </c>
      <c r="AD32" s="227" t="str">
        <f>NOVA!C79</f>
        <v>Talk about different species living there</v>
      </c>
      <c r="AE32" s="227"/>
      <c r="AF32" s="227" t="str">
        <f>IF(NOVA!X79&lt;&gt;"", NOVA!X79, "")</f>
        <v/>
      </c>
      <c r="AG32" s="230"/>
      <c r="AH32" s="227" t="str">
        <f>NOVA!B144</f>
        <v>3b2</v>
      </c>
      <c r="AI32" s="227" t="str">
        <f>NOVA!C144</f>
        <v>A game / sport using a lever</v>
      </c>
      <c r="AJ32" s="227"/>
      <c r="AK32" s="227" t="str">
        <f>IF(NOVA!X144&lt;&gt;"", NOVA!X144, "")</f>
        <v/>
      </c>
    </row>
    <row r="33" spans="1:37" ht="13.2" customHeight="1">
      <c r="D33" s="28" t="str">
        <f>Achievements!$B39</f>
        <v>Paws on the Path</v>
      </c>
      <c r="E33" s="28"/>
      <c r="F33" s="28"/>
      <c r="G33" s="28"/>
      <c r="I33" s="378"/>
      <c r="J33" s="178" t="str">
        <f>Electives!B40</f>
        <v>3aiii</v>
      </c>
      <c r="K33" s="36" t="str">
        <f>Electives!C40</f>
        <v>Compare your results</v>
      </c>
      <c r="L33" s="31" t="str">
        <f>IF(Electives!X40&lt;&gt;"","E","")</f>
        <v/>
      </c>
      <c r="N33" s="371"/>
      <c r="O33" s="178">
        <f>Electives!B108</f>
        <v>3</v>
      </c>
      <c r="P33" s="36" t="str">
        <f>Electives!C108</f>
        <v>Interview a hero</v>
      </c>
      <c r="Q33" s="31" t="str">
        <f>IF(Electives!X108&lt;&gt;"","E","")</f>
        <v/>
      </c>
      <c r="R33" s="230"/>
      <c r="W33" s="230"/>
      <c r="X33" s="227">
        <f>NOVA!B22</f>
        <v>2</v>
      </c>
      <c r="Y33" s="227" t="str">
        <f>NOVA!C22</f>
        <v>Complete an elective listed in comment</v>
      </c>
      <c r="Z33" s="227"/>
      <c r="AA33" s="227" t="str">
        <f>IF(NOVA!X22&lt;&gt;"", NOVA!X22, "")</f>
        <v/>
      </c>
      <c r="AB33" s="230"/>
      <c r="AC33" s="227" t="str">
        <f>NOVA!B80</f>
        <v>5a2</v>
      </c>
      <c r="AD33" s="227" t="str">
        <f>NOVA!C80</f>
        <v>Ask expert about what they studied</v>
      </c>
      <c r="AE33" s="227"/>
      <c r="AF33" s="227" t="str">
        <f>IF(NOVA!X80&lt;&gt;"", NOVA!X80, "")</f>
        <v/>
      </c>
      <c r="AG33" s="230"/>
      <c r="AH33" s="227" t="str">
        <f>NOVA!B145</f>
        <v>3b3</v>
      </c>
      <c r="AI33" s="227" t="str">
        <f>NOVA!C145</f>
        <v>An invention using a lever</v>
      </c>
      <c r="AJ33" s="227"/>
      <c r="AK33" s="227" t="str">
        <f>IF(NOVA!X145&lt;&gt;"", NOVA!X145, "")</f>
        <v/>
      </c>
    </row>
    <row r="34" spans="1:37" ht="12.75" customHeight="1">
      <c r="D34" s="373" t="str">
        <f>Achievements!E39</f>
        <v>(do 1-5)</v>
      </c>
      <c r="E34" s="31">
        <f>Achievements!$B40</f>
        <v>1</v>
      </c>
      <c r="F34" s="179" t="str">
        <f>Achievements!$C40</f>
        <v>Prepare for a hike</v>
      </c>
      <c r="G34" s="31" t="str">
        <f>IF(Achievements!X40&lt;&gt;"","A","")</f>
        <v/>
      </c>
      <c r="I34" s="378"/>
      <c r="J34" s="178" t="str">
        <f>Electives!B41</f>
        <v>3aiv</v>
      </c>
      <c r="K34" s="36" t="str">
        <f>Electives!C41</f>
        <v>Predict the colors in a different package</v>
      </c>
      <c r="L34" s="31" t="str">
        <f>IF(Electives!X41&lt;&gt;"","E","")</f>
        <v/>
      </c>
      <c r="N34" s="371"/>
      <c r="O34" s="178" t="str">
        <f>Electives!B109</f>
        <v>4a</v>
      </c>
      <c r="P34" s="36" t="str">
        <f>Electives!C109</f>
        <v>Honor a serviceperson with a care package</v>
      </c>
      <c r="Q34" s="31" t="str">
        <f>IF(Electives!X109&lt;&gt;"","E","")</f>
        <v/>
      </c>
      <c r="R34" s="224"/>
      <c r="W34" s="224"/>
      <c r="X34" s="227">
        <f>NOVA!B23</f>
        <v>3</v>
      </c>
      <c r="Y34" s="227" t="str">
        <f>NOVA!C23</f>
        <v>Investigate All of A, B, C, OR D</v>
      </c>
      <c r="Z34" s="227"/>
      <c r="AA34" s="227" t="str">
        <f>IF(NOVA!X23&lt;&gt;"", NOVA!X23, "")</f>
        <v/>
      </c>
      <c r="AB34" s="224"/>
      <c r="AC34" s="227" t="str">
        <f>NOVA!B81</f>
        <v>5b</v>
      </c>
      <c r="AD34" s="227" t="str">
        <f>NOVA!C81</f>
        <v>Discuss with counselor your visit</v>
      </c>
      <c r="AE34" s="227"/>
      <c r="AF34" s="227" t="str">
        <f>IF(NOVA!X81&lt;&gt;"", NOVA!X81, "")</f>
        <v/>
      </c>
      <c r="AG34" s="224"/>
      <c r="AH34" s="227" t="str">
        <f>NOVA!B146</f>
        <v>3c</v>
      </c>
      <c r="AI34" s="227" t="str">
        <f>NOVA!C146</f>
        <v>Discuss findings with counselor</v>
      </c>
      <c r="AJ34" s="227"/>
      <c r="AK34" s="227" t="str">
        <f>IF(NOVA!X146&lt;&gt;"", NOVA!X146, "")</f>
        <v/>
      </c>
    </row>
    <row r="35" spans="1:37" ht="13.2" customHeight="1">
      <c r="A35" s="105" t="s">
        <v>103</v>
      </c>
      <c r="B35" s="106"/>
      <c r="D35" s="374"/>
      <c r="E35" s="31">
        <f>Achievements!$B41</f>
        <v>2</v>
      </c>
      <c r="F35" s="179" t="str">
        <f>Achievements!$C41</f>
        <v>Tell what the buddy system is</v>
      </c>
      <c r="G35" s="31" t="str">
        <f>IF(Achievements!X41&lt;&gt;"","A","")</f>
        <v/>
      </c>
      <c r="I35" s="378"/>
      <c r="J35" s="178" t="str">
        <f>Electives!B42</f>
        <v>3av</v>
      </c>
      <c r="K35" s="36" t="str">
        <f>Electives!C42</f>
        <v>Decide if your prediction was close</v>
      </c>
      <c r="L35" s="31" t="str">
        <f>IF(Electives!X42&lt;&gt;"","E","")</f>
        <v/>
      </c>
      <c r="N35" s="371"/>
      <c r="O35" s="178" t="str">
        <f>Electives!B110</f>
        <v>4b</v>
      </c>
      <c r="P35" s="36" t="str">
        <f>Electives!C110</f>
        <v>Find out about service animals</v>
      </c>
      <c r="Q35" s="31" t="str">
        <f>IF(Electives!X110&lt;&gt;"","E","")</f>
        <v/>
      </c>
      <c r="R35" s="224"/>
      <c r="W35" s="224"/>
      <c r="X35" s="227" t="str">
        <f>NOVA!B24</f>
        <v>3a1</v>
      </c>
      <c r="Y35" s="227" t="str">
        <f>NOVA!C24</f>
        <v>How are volcanoes are formed</v>
      </c>
      <c r="Z35" s="227"/>
      <c r="AA35" s="227" t="str">
        <f>IF(NOVA!X24&lt;&gt;"", NOVA!X24, "")</f>
        <v/>
      </c>
      <c r="AB35" s="224"/>
      <c r="AC35" s="227" t="str">
        <f>NOVA!B82</f>
        <v>6a</v>
      </c>
      <c r="AD35" s="227" t="str">
        <f>NOVA!C82</f>
        <v>Discuss why wildlife is important</v>
      </c>
      <c r="AE35" s="227"/>
      <c r="AF35" s="227" t="str">
        <f>IF(NOVA!X82&lt;&gt;"", NOVA!X82, "")</f>
        <v/>
      </c>
      <c r="AG35" s="224"/>
      <c r="AH35" s="227" t="str">
        <f>NOVA!B147</f>
        <v>4a</v>
      </c>
      <c r="AI35" s="227" t="str">
        <f>NOVA!C147</f>
        <v>Visit a place that uses levers</v>
      </c>
      <c r="AJ35" s="227"/>
      <c r="AK35" s="227" t="str">
        <f>IF(NOVA!X147&lt;&gt;"", NOVA!X147, "")</f>
        <v/>
      </c>
    </row>
    <row r="36" spans="1:37" ht="12.75" customHeight="1">
      <c r="A36" s="107" t="s">
        <v>104</v>
      </c>
      <c r="B36" s="23"/>
      <c r="D36" s="374"/>
      <c r="E36" s="31">
        <f>Achievements!$B42</f>
        <v>3</v>
      </c>
      <c r="F36" s="179" t="str">
        <f>Achievements!$C42</f>
        <v>Chose appropriate clothing for a hike</v>
      </c>
      <c r="G36" s="31" t="str">
        <f>IF(Achievements!X42&lt;&gt;"","A","")</f>
        <v/>
      </c>
      <c r="I36" s="378"/>
      <c r="J36" s="178" t="str">
        <f>Electives!B43</f>
        <v>3b</v>
      </c>
      <c r="K36" s="36" t="str">
        <f>Electives!C43</f>
        <v>Measure peoples height and count steps</v>
      </c>
      <c r="L36" s="31" t="str">
        <f>IF(Electives!X43&lt;&gt;"","E","")</f>
        <v/>
      </c>
      <c r="N36" s="372"/>
      <c r="O36" s="178" t="str">
        <f>Electives!B111</f>
        <v>4c</v>
      </c>
      <c r="P36" s="36" t="str">
        <f>Electives!C111</f>
        <v>Participate in an event that celebrates heroes</v>
      </c>
      <c r="Q36" s="31" t="str">
        <f>IF(Electives!X111&lt;&gt;"","E","")</f>
        <v/>
      </c>
      <c r="R36" s="230"/>
      <c r="S36" s="365" t="s">
        <v>669</v>
      </c>
      <c r="T36" s="365"/>
      <c r="U36" s="365"/>
      <c r="V36" s="365"/>
      <c r="W36" s="230"/>
      <c r="X36" s="227" t="str">
        <f>NOVA!B25</f>
        <v>3a2</v>
      </c>
      <c r="Y36" s="227" t="str">
        <f>NOVA!C25</f>
        <v>Difference between lava and magma</v>
      </c>
      <c r="Z36" s="227"/>
      <c r="AA36" s="227" t="str">
        <f>IF(NOVA!X25&lt;&gt;"", NOVA!X25, "")</f>
        <v/>
      </c>
      <c r="AB36" s="230"/>
      <c r="AC36" s="227" t="str">
        <f>NOVA!B83</f>
        <v>6b</v>
      </c>
      <c r="AD36" s="227" t="str">
        <f>NOVA!C83</f>
        <v>Discuss why biodiversity is important</v>
      </c>
      <c r="AE36" s="227"/>
      <c r="AF36" s="227" t="str">
        <f>IF(NOVA!X83&lt;&gt;"", NOVA!X83, "")</f>
        <v/>
      </c>
      <c r="AG36" s="230"/>
      <c r="AH36" s="227" t="str">
        <f>NOVA!B148</f>
        <v>4b</v>
      </c>
      <c r="AI36" s="227" t="str">
        <f>NOVA!C148</f>
        <v>Discuss the equipment using levers</v>
      </c>
      <c r="AJ36" s="227"/>
      <c r="AK36" s="227" t="str">
        <f>IF(NOVA!X148&lt;&gt;"", NOVA!X148, "")</f>
        <v/>
      </c>
    </row>
    <row r="37" spans="1:37" ht="12.75" customHeight="1">
      <c r="A37" s="107" t="s">
        <v>114</v>
      </c>
      <c r="B37" s="23"/>
      <c r="D37" s="374"/>
      <c r="E37" s="31">
        <f>Achievements!$B43</f>
        <v>4</v>
      </c>
      <c r="F37" s="179" t="str">
        <f>Achievements!$C43</f>
        <v>Discuss how you show respect for wildlife</v>
      </c>
      <c r="G37" s="31" t="str">
        <f>IF(Achievements!X43&lt;&gt;"","A","")</f>
        <v/>
      </c>
      <c r="I37" s="378"/>
      <c r="J37" s="178" t="str">
        <f>Electives!B44</f>
        <v>3c</v>
      </c>
      <c r="K37" s="36" t="str">
        <f>Electives!C44</f>
        <v>Graph number of shots to make 5 baskets</v>
      </c>
      <c r="L37" s="31" t="str">
        <f>IF(Electives!X44&lt;&gt;"","E","")</f>
        <v/>
      </c>
      <c r="N37" s="131"/>
      <c r="O37" s="174" t="str">
        <f>Electives!B113</f>
        <v>Motor Away</v>
      </c>
      <c r="P37" s="29"/>
      <c r="R37" s="230"/>
      <c r="S37" s="365"/>
      <c r="T37" s="365"/>
      <c r="U37" s="365"/>
      <c r="V37" s="365"/>
      <c r="W37" s="230"/>
      <c r="X37" s="227" t="str">
        <f>NOVA!B26</f>
        <v>3a3</v>
      </c>
      <c r="Y37" s="227" t="str">
        <f>NOVA!C26</f>
        <v>How a volcano builds and destroys land</v>
      </c>
      <c r="Z37" s="227"/>
      <c r="AA37" s="227" t="str">
        <f>IF(NOVA!X26&lt;&gt;"", NOVA!X26, "")</f>
        <v/>
      </c>
      <c r="AB37" s="230"/>
      <c r="AC37" s="227" t="str">
        <f>NOVA!B84</f>
        <v>6c</v>
      </c>
      <c r="AD37" s="227" t="str">
        <f>NOVA!C84</f>
        <v>Discuss problems with invasive species</v>
      </c>
      <c r="AE37" s="227"/>
      <c r="AF37" s="227" t="str">
        <f>IF(NOVA!X84&lt;&gt;"", NOVA!X84, "")</f>
        <v/>
      </c>
      <c r="AG37" s="230"/>
      <c r="AH37" s="227">
        <f>NOVA!B149</f>
        <v>5</v>
      </c>
      <c r="AI37" s="227" t="str">
        <f>NOVA!C149</f>
        <v>Discuss how simple machines affect life</v>
      </c>
      <c r="AJ37" s="227"/>
      <c r="AK37" s="227" t="str">
        <f>IF(NOVA!X149&lt;&gt;"", NOVA!X149, "")</f>
        <v/>
      </c>
    </row>
    <row r="38" spans="1:37">
      <c r="A38" s="107" t="s">
        <v>105</v>
      </c>
      <c r="B38" s="23"/>
      <c r="D38" s="374"/>
      <c r="E38" s="31">
        <f>Achievements!$B44</f>
        <v>5</v>
      </c>
      <c r="F38" s="179" t="str">
        <f>Achievements!$C44</f>
        <v>Go on a 1 mile hike</v>
      </c>
      <c r="G38" s="31" t="str">
        <f>IF(Achievements!X44&lt;&gt;"","A","")</f>
        <v/>
      </c>
      <c r="I38" s="378"/>
      <c r="J38" s="178" t="str">
        <f>Electives!B46</f>
        <v>4a</v>
      </c>
      <c r="K38" s="36" t="str">
        <f>Electives!C46</f>
        <v>Use a secret code</v>
      </c>
      <c r="L38" s="31" t="str">
        <f>IF(Electives!X46&lt;&gt;"","E","")</f>
        <v/>
      </c>
      <c r="N38" s="366" t="str">
        <f>Electives!E113</f>
        <v>(do all)</v>
      </c>
      <c r="O38" s="178" t="str">
        <f>Electives!B114</f>
        <v>1a</v>
      </c>
      <c r="P38" s="36" t="str">
        <f>Electives!C114</f>
        <v>Fly three kinds of paper airplanes</v>
      </c>
      <c r="Q38" s="31" t="str">
        <f>IF(Electives!X114&lt;&gt;"","E","")</f>
        <v/>
      </c>
      <c r="R38" s="230"/>
      <c r="S38" s="22"/>
      <c r="T38" s="239" t="str">
        <f>'Shooting Sports'!C5</f>
        <v>BB Gun: Level 1</v>
      </c>
      <c r="U38" s="22"/>
      <c r="V38" s="22"/>
      <c r="W38" s="230"/>
      <c r="X38" s="227" t="str">
        <f>NOVA!B27</f>
        <v>3a4</v>
      </c>
      <c r="Y38" s="227" t="str">
        <f>NOVA!C27</f>
        <v>Build or draw a volcano model</v>
      </c>
      <c r="Z38" s="227"/>
      <c r="AA38" s="227" t="str">
        <f>IF(NOVA!X27&lt;&gt;"", NOVA!X27, "")</f>
        <v/>
      </c>
      <c r="AB38" s="230"/>
      <c r="AC38" s="223"/>
      <c r="AD38" s="224" t="str">
        <f>NOVA!C86</f>
        <v>NOVA Science: Out of This World</v>
      </c>
      <c r="AE38" s="225"/>
      <c r="AF38" s="223"/>
      <c r="AG38" s="230"/>
      <c r="AH38" s="223"/>
      <c r="AI38" s="224" t="str">
        <f>NOVA!C151</f>
        <v>NOVA Math: 1-2-3 GO!</v>
      </c>
      <c r="AJ38" s="225"/>
      <c r="AK38" s="223"/>
    </row>
    <row r="39" spans="1:37">
      <c r="A39" s="108" t="s">
        <v>106</v>
      </c>
      <c r="B39" s="94"/>
      <c r="D39" s="374"/>
      <c r="E39" s="31">
        <f>Achievements!$B45</f>
        <v>6</v>
      </c>
      <c r="F39" s="179" t="str">
        <f>Achievements!$C45</f>
        <v>Name two birds, bugs and animals</v>
      </c>
      <c r="G39" s="31" t="str">
        <f>IF(Achievements!X45&lt;&gt;"","A","")</f>
        <v/>
      </c>
      <c r="I39" s="378"/>
      <c r="J39" s="178" t="str">
        <f>Electives!B47</f>
        <v>4b</v>
      </c>
      <c r="K39" s="36" t="str">
        <f>Electives!C47</f>
        <v>Use the pig pen code</v>
      </c>
      <c r="L39" s="31" t="str">
        <f>IF(Electives!X47&lt;&gt;"","E","")</f>
        <v/>
      </c>
      <c r="N39" s="367"/>
      <c r="O39" s="178" t="str">
        <f>Electives!B115</f>
        <v>1b</v>
      </c>
      <c r="P39" s="36" t="str">
        <f>Electives!C115</f>
        <v>Make a paper airplane catapult</v>
      </c>
      <c r="Q39" s="31" t="str">
        <f>IF(Electives!X115&lt;&gt;"","E","")</f>
        <v/>
      </c>
      <c r="R39" s="230"/>
      <c r="S39" s="160">
        <f>'Shooting Sports'!B6</f>
        <v>1</v>
      </c>
      <c r="T39" s="160" t="str">
        <f>'Shooting Sports'!C6</f>
        <v>Explain what to do if you find gun</v>
      </c>
      <c r="U39" s="160"/>
      <c r="V39" s="160" t="str">
        <f>IF('Shooting Sports'!X6&lt;&gt;"", 'Shooting Sports'!X6, "")</f>
        <v/>
      </c>
      <c r="W39" s="230"/>
      <c r="X39" s="227" t="str">
        <f>NOVA!B28</f>
        <v>3a5</v>
      </c>
      <c r="Y39" s="227" t="str">
        <f>NOVA!C28</f>
        <v>Share model and what you learned</v>
      </c>
      <c r="Z39" s="227"/>
      <c r="AA39" s="227" t="str">
        <f>IF(NOVA!X28&lt;&gt;"", NOVA!X28, "")</f>
        <v/>
      </c>
      <c r="AB39" s="230"/>
      <c r="AC39" s="227" t="str">
        <f>NOVA!B87</f>
        <v>1a</v>
      </c>
      <c r="AD39" s="227" t="str">
        <f>NOVA!C87</f>
        <v>Read or watch 1 hour of space content</v>
      </c>
      <c r="AE39" s="227"/>
      <c r="AF39" s="227" t="str">
        <f>IF(NOVA!X87&lt;&gt;"", NOVA!X87, "")</f>
        <v/>
      </c>
      <c r="AG39" s="230"/>
      <c r="AH39" s="227" t="str">
        <f>NOVA!B152</f>
        <v>1a</v>
      </c>
      <c r="AI39" s="227" t="str">
        <f>NOVA!C152</f>
        <v>Read or watch 1 hour of Math content</v>
      </c>
      <c r="AJ39" s="227"/>
      <c r="AK39" s="227" t="str">
        <f>IF(NOVA!X152&lt;&gt;"", NOVA!X152, "")</f>
        <v/>
      </c>
    </row>
    <row r="40" spans="1:37" ht="13.2" customHeight="1">
      <c r="A40" s="26"/>
      <c r="B40" s="26"/>
      <c r="D40" s="375"/>
      <c r="E40" s="31">
        <f>Achievements!$B46</f>
        <v>7</v>
      </c>
      <c r="F40" s="179" t="str">
        <f>Achievements!$C46</f>
        <v>Draw a map of your area</v>
      </c>
      <c r="G40" s="31" t="str">
        <f>IF(Achievements!X46&lt;&gt;"","A","")</f>
        <v/>
      </c>
      <c r="I40" s="378"/>
      <c r="J40" s="178" t="str">
        <f>Electives!B48</f>
        <v>4c</v>
      </c>
      <c r="K40" s="36" t="str">
        <f>Electives!C48</f>
        <v>Practice using a block cipher</v>
      </c>
      <c r="L40" s="31" t="str">
        <f>IF(Electives!X48&lt;&gt;"","E","")</f>
        <v/>
      </c>
      <c r="N40" s="367"/>
      <c r="O40" s="178">
        <f>Electives!B116</f>
        <v>2</v>
      </c>
      <c r="P40" s="36" t="str">
        <f>Electives!C116</f>
        <v>Sail two different boats</v>
      </c>
      <c r="Q40" s="31" t="str">
        <f>IF(Electives!X116&lt;&gt;"","E","")</f>
        <v/>
      </c>
      <c r="R40" s="230"/>
      <c r="S40" s="160">
        <f>'Shooting Sports'!B7</f>
        <v>2</v>
      </c>
      <c r="T40" s="160" t="str">
        <f>'Shooting Sports'!C7</f>
        <v>Load, fire, secure gun and safety mech.</v>
      </c>
      <c r="U40" s="160"/>
      <c r="V40" s="160" t="str">
        <f>IF('Shooting Sports'!X7&lt;&gt;"", 'Shooting Sports'!X7, "")</f>
        <v/>
      </c>
      <c r="W40" s="230"/>
      <c r="X40" s="227" t="str">
        <f>NOVA!B29</f>
        <v>3b1</v>
      </c>
      <c r="Y40" s="227" t="str">
        <f>NOVA!C29</f>
        <v>Collect 3 to 5 common minerals</v>
      </c>
      <c r="Z40" s="227"/>
      <c r="AA40" s="227" t="str">
        <f>IF(NOVA!X29&lt;&gt;"", NOVA!X29, "")</f>
        <v/>
      </c>
      <c r="AB40" s="230"/>
      <c r="AC40" s="227" t="str">
        <f>NOVA!B88</f>
        <v>1b</v>
      </c>
      <c r="AD40" s="227" t="str">
        <f>NOVA!C88</f>
        <v>List at least two questions or ideas</v>
      </c>
      <c r="AE40" s="227"/>
      <c r="AF40" s="227" t="str">
        <f>IF(NOVA!X88&lt;&gt;"", NOVA!X88, "")</f>
        <v/>
      </c>
      <c r="AG40" s="230"/>
      <c r="AH40" s="227" t="str">
        <f>NOVA!B153</f>
        <v>1b</v>
      </c>
      <c r="AI40" s="227" t="str">
        <f>NOVA!C153</f>
        <v>List at least two questions or ideas</v>
      </c>
      <c r="AJ40" s="227"/>
      <c r="AK40" s="227" t="str">
        <f>IF(NOVA!X153&lt;&gt;"", NOVA!X153, "")</f>
        <v/>
      </c>
    </row>
    <row r="41" spans="1:37">
      <c r="D41" s="28" t="str">
        <f>Achievements!$B48</f>
        <v>Running with the Pack</v>
      </c>
      <c r="E41" s="28"/>
      <c r="F41" s="28"/>
      <c r="G41" s="28"/>
      <c r="J41" s="174" t="str">
        <f>Electives!B50</f>
        <v>Collections and Hobbies</v>
      </c>
      <c r="K41" s="1"/>
      <c r="N41" s="368"/>
      <c r="O41" s="178">
        <f>Electives!B117</f>
        <v>3</v>
      </c>
      <c r="P41" s="36" t="str">
        <f>Electives!C117</f>
        <v>Create a self propelled car</v>
      </c>
      <c r="Q41" s="31" t="str">
        <f>IF(Electives!X117&lt;&gt;"","E","")</f>
        <v/>
      </c>
      <c r="R41" s="224"/>
      <c r="S41" s="160">
        <f>'Shooting Sports'!B8</f>
        <v>3</v>
      </c>
      <c r="T41" s="160" t="str">
        <f>'Shooting Sports'!C8</f>
        <v>Demonstrate good shooting techniques</v>
      </c>
      <c r="U41" s="160"/>
      <c r="V41" s="160" t="str">
        <f>IF('Shooting Sports'!X8&lt;&gt;"", 'Shooting Sports'!X8, "")</f>
        <v/>
      </c>
      <c r="W41" s="224"/>
      <c r="X41" s="227" t="str">
        <f>NOVA!B30</f>
        <v>3b2</v>
      </c>
      <c r="Y41" s="227" t="str">
        <f>NOVA!C30</f>
        <v>Types of rock these minerals found in</v>
      </c>
      <c r="Z41" s="227"/>
      <c r="AA41" s="227" t="str">
        <f>IF(NOVA!X30&lt;&gt;"", NOVA!X30, "")</f>
        <v/>
      </c>
      <c r="AB41" s="224"/>
      <c r="AC41" s="227" t="str">
        <f>NOVA!B89</f>
        <v>1c</v>
      </c>
      <c r="AD41" s="227" t="str">
        <f>NOVA!C89</f>
        <v>Discuss two with your counselor</v>
      </c>
      <c r="AE41" s="227"/>
      <c r="AF41" s="227" t="str">
        <f>IF(NOVA!X89&lt;&gt;"", NOVA!X89, "")</f>
        <v/>
      </c>
      <c r="AG41" s="224"/>
      <c r="AH41" s="227" t="str">
        <f>NOVA!B154</f>
        <v>1c</v>
      </c>
      <c r="AI41" s="227" t="str">
        <f>NOVA!C154</f>
        <v>Discuss two with your counselor</v>
      </c>
      <c r="AJ41" s="227"/>
      <c r="AK41" s="227" t="str">
        <f>IF(NOVA!X154&lt;&gt;"", NOVA!X154, "")</f>
        <v/>
      </c>
    </row>
    <row r="42" spans="1:37" ht="12.75" customHeight="1">
      <c r="D42" s="373" t="str">
        <f>Achievements!E48</f>
        <v>(do all)</v>
      </c>
      <c r="E42" s="35">
        <f>Achievements!$B49</f>
        <v>1</v>
      </c>
      <c r="F42" s="179" t="str">
        <f>Achievements!$C49</f>
        <v>Play catch</v>
      </c>
      <c r="G42" s="31" t="str">
        <f>IF(Achievements!X49&lt;&gt;"","A","")</f>
        <v/>
      </c>
      <c r="I42" s="366" t="str">
        <f>Electives!E50</f>
        <v>(do 1, 2, one of 3, one of 4)</v>
      </c>
      <c r="J42" s="178">
        <f>Electives!B51</f>
        <v>1</v>
      </c>
      <c r="K42" s="36" t="str">
        <f>Electives!C51</f>
        <v>Collect 10 items</v>
      </c>
      <c r="L42" s="31" t="str">
        <f>IF(Electives!X51&lt;&gt;"","E","")</f>
        <v/>
      </c>
      <c r="O42" s="174" t="str">
        <f>Electives!B119</f>
        <v>Paws of Skill</v>
      </c>
      <c r="P42" s="29"/>
      <c r="R42" s="104"/>
      <c r="S42" s="160">
        <f>'Shooting Sports'!B9</f>
        <v>4</v>
      </c>
      <c r="T42" s="160" t="str">
        <f>'Shooting Sports'!C9</f>
        <v>Show how to put away and store gun</v>
      </c>
      <c r="U42" s="160"/>
      <c r="V42" s="160" t="str">
        <f>IF('Shooting Sports'!X9&lt;&gt;"", 'Shooting Sports'!X9, "")</f>
        <v/>
      </c>
      <c r="W42" s="104"/>
      <c r="X42" s="227" t="str">
        <f>NOVA!B31</f>
        <v>3b3</v>
      </c>
      <c r="Y42" s="227" t="str">
        <f>NOVA!C31</f>
        <v>Explain difference of rock types</v>
      </c>
      <c r="Z42" s="227"/>
      <c r="AA42" s="227" t="str">
        <f>IF(NOVA!X31&lt;&gt;"", NOVA!X31, "")</f>
        <v/>
      </c>
      <c r="AB42" s="104"/>
      <c r="AC42" s="227">
        <f>NOVA!B90</f>
        <v>2</v>
      </c>
      <c r="AD42" s="227" t="str">
        <f>NOVA!C90</f>
        <v>Complete an elective listed in comment</v>
      </c>
      <c r="AE42" s="227"/>
      <c r="AF42" s="227" t="str">
        <f>IF(NOVA!X90&lt;&gt;"", NOVA!X90, "")</f>
        <v/>
      </c>
      <c r="AG42" s="104"/>
      <c r="AH42" s="227">
        <f>NOVA!B155</f>
        <v>2</v>
      </c>
      <c r="AI42" s="227" t="str">
        <f>NOVA!C155</f>
        <v>Complete the Code of the Wolf adventure</v>
      </c>
      <c r="AJ42" s="227"/>
      <c r="AK42" s="227" t="str">
        <f>IF(NOVA!X155&lt;&gt;"", NOVA!X155, "")</f>
        <v/>
      </c>
    </row>
    <row r="43" spans="1:37" ht="12.75" customHeight="1">
      <c r="D43" s="374"/>
      <c r="E43" s="35">
        <f>Achievements!$B50</f>
        <v>2</v>
      </c>
      <c r="F43" s="179" t="str">
        <f>Achievements!$C50</f>
        <v>Practice your balance</v>
      </c>
      <c r="G43" s="31" t="str">
        <f>IF(Achievements!X50&lt;&gt;"","A","")</f>
        <v/>
      </c>
      <c r="I43" s="371"/>
      <c r="J43" s="178">
        <f>Electives!B52</f>
        <v>2</v>
      </c>
      <c r="K43" s="36" t="str">
        <f>Electives!C52</f>
        <v>Share your collection</v>
      </c>
      <c r="L43" s="31" t="str">
        <f>IF(Electives!X52&lt;&gt;"","E","")</f>
        <v/>
      </c>
      <c r="N43" s="366" t="str">
        <f>Electives!E119</f>
        <v>(do 1-4)</v>
      </c>
      <c r="O43" s="178">
        <f>Electives!B120</f>
        <v>1</v>
      </c>
      <c r="P43" s="36" t="str">
        <f>Electives!C120</f>
        <v>Learn about being physically fit</v>
      </c>
      <c r="Q43" s="31" t="str">
        <f>IF(Electives!X120&lt;&gt;"","E","")</f>
        <v/>
      </c>
      <c r="R43" s="228"/>
      <c r="S43" s="3"/>
      <c r="T43" s="239" t="str">
        <f>'Shooting Sports'!C11</f>
        <v>BB Gun: Level 2</v>
      </c>
      <c r="U43" s="3"/>
      <c r="V43" s="3"/>
      <c r="W43" s="228"/>
      <c r="X43" s="227" t="str">
        <f>NOVA!B32</f>
        <v>3b4</v>
      </c>
      <c r="Y43" s="227" t="str">
        <f>NOVA!C32</f>
        <v>Share collection and what you learned</v>
      </c>
      <c r="Z43" s="227"/>
      <c r="AA43" s="227" t="str">
        <f>IF(NOVA!X32&lt;&gt;"", NOVA!X32, "")</f>
        <v/>
      </c>
      <c r="AB43" s="228"/>
      <c r="AC43" s="227">
        <f>NOVA!B91</f>
        <v>3</v>
      </c>
      <c r="AD43" s="227" t="str">
        <f>NOVA!C91</f>
        <v>Do TWO from A-F</v>
      </c>
      <c r="AE43" s="227"/>
      <c r="AF43" s="227" t="str">
        <f>IF(NOVA!X91&lt;&gt;"", NOVA!X91, "")</f>
        <v/>
      </c>
      <c r="AG43" s="228"/>
      <c r="AH43" s="227">
        <f>NOVA!B156</f>
        <v>3</v>
      </c>
      <c r="AI43" s="227" t="str">
        <f>NOVA!C156</f>
        <v>Do TWO of A, B or C</v>
      </c>
      <c r="AJ43" s="227"/>
      <c r="AK43" s="227" t="str">
        <f>IF(NOVA!X156&lt;&gt;"", NOVA!X156, "")</f>
        <v/>
      </c>
    </row>
    <row r="44" spans="1:37" ht="13.2" customHeight="1">
      <c r="D44" s="374"/>
      <c r="E44" s="35">
        <f>Achievements!$B51</f>
        <v>3</v>
      </c>
      <c r="F44" s="179" t="str">
        <f>Achievements!$C51</f>
        <v>Practice your flexibility</v>
      </c>
      <c r="G44" s="31" t="str">
        <f>IF(Achievements!X51&lt;&gt;"","A","")</f>
        <v/>
      </c>
      <c r="I44" s="371"/>
      <c r="J44" s="178" t="str">
        <f>Electives!B53</f>
        <v>3a</v>
      </c>
      <c r="K44" s="36" t="str">
        <f>Electives!C53</f>
        <v>Visit a museum displaying collections</v>
      </c>
      <c r="L44" s="31" t="str">
        <f>IF(Electives!X53&lt;&gt;"","E","")</f>
        <v/>
      </c>
      <c r="N44" s="367"/>
      <c r="O44" s="178">
        <f>Electives!B121</f>
        <v>2</v>
      </c>
      <c r="P44" s="36" t="str">
        <f>Electives!C121</f>
        <v>Talk about properly warming up</v>
      </c>
      <c r="Q44" s="31" t="str">
        <f>IF(Electives!X121&lt;&gt;"","E","")</f>
        <v/>
      </c>
      <c r="R44" s="228"/>
      <c r="S44" s="160">
        <f>'Shooting Sports'!B12</f>
        <v>1</v>
      </c>
      <c r="T44" s="160" t="str">
        <f>'Shooting Sports'!C12</f>
        <v>Earn the Level 1 Emblem for BB Gun</v>
      </c>
      <c r="U44" s="160"/>
      <c r="V44" s="160" t="str">
        <f>IF('Shooting Sports'!X12&lt;&gt;"", 'Shooting Sports'!X12, "")</f>
        <v/>
      </c>
      <c r="W44" s="228"/>
      <c r="X44" s="227" t="str">
        <f>NOVA!B33</f>
        <v>3c1</v>
      </c>
      <c r="Y44" s="227" t="str">
        <f>NOVA!C33</f>
        <v>Use 4 ways to monitor / predict weather</v>
      </c>
      <c r="Z44" s="227"/>
      <c r="AA44" s="227" t="str">
        <f>IF(NOVA!X33&lt;&gt;"", NOVA!X33, "")</f>
        <v/>
      </c>
      <c r="AB44" s="228"/>
      <c r="AC44" s="227" t="str">
        <f>NOVA!B92</f>
        <v>3a1</v>
      </c>
      <c r="AD44" s="227" t="str">
        <f>NOVA!C92</f>
        <v>Watch the stars</v>
      </c>
      <c r="AE44" s="227"/>
      <c r="AF44" s="227" t="str">
        <f>IF(NOVA!X92&lt;&gt;"", NOVA!X92, "")</f>
        <v/>
      </c>
      <c r="AG44" s="228"/>
      <c r="AH44" s="227" t="str">
        <f>NOVA!B157</f>
        <v>3a</v>
      </c>
      <c r="AI44" s="227" t="str">
        <f>NOVA!C157</f>
        <v>Choose 2 and calculate your weight there</v>
      </c>
      <c r="AJ44" s="227"/>
      <c r="AK44" s="227" t="str">
        <f>IF(NOVA!X157&lt;&gt;"", NOVA!X157, "")</f>
        <v/>
      </c>
    </row>
    <row r="45" spans="1:37">
      <c r="D45" s="374"/>
      <c r="E45" s="35">
        <f>Achievements!$B52</f>
        <v>4</v>
      </c>
      <c r="F45" s="179" t="str">
        <f>Achievements!$C52</f>
        <v>Play a sport with your den or family</v>
      </c>
      <c r="G45" s="31" t="str">
        <f>IF(Achievements!X52&lt;&gt;"","A","")</f>
        <v/>
      </c>
      <c r="I45" s="371"/>
      <c r="J45" s="178" t="str">
        <f>Electives!B54</f>
        <v>3b</v>
      </c>
      <c r="K45" s="36" t="str">
        <f>Electives!C54</f>
        <v>Watch a show about collecing</v>
      </c>
      <c r="L45" s="31" t="str">
        <f>IF(Electives!X54&lt;&gt;"","E","")</f>
        <v/>
      </c>
      <c r="N45" s="367"/>
      <c r="O45" s="178">
        <f>Electives!B122</f>
        <v>3</v>
      </c>
      <c r="P45" s="36" t="str">
        <f>Electives!C122</f>
        <v>Practice two physical fitness skills</v>
      </c>
      <c r="Q45" s="31" t="str">
        <f>IF(Electives!X122&lt;&gt;"","E","")</f>
        <v/>
      </c>
      <c r="R45" s="228"/>
      <c r="S45" s="160" t="str">
        <f>'Shooting Sports'!B13</f>
        <v>S1</v>
      </c>
      <c r="T45" s="160" t="str">
        <f>'Shooting Sports'!C13</f>
        <v>Demonstrate one shooting position</v>
      </c>
      <c r="U45" s="160"/>
      <c r="V45" s="160" t="str">
        <f>IF('Shooting Sports'!X13&lt;&gt;"", 'Shooting Sports'!X13, "")</f>
        <v/>
      </c>
      <c r="W45" s="228"/>
      <c r="X45" s="227" t="str">
        <f>NOVA!B34</f>
        <v>3c2</v>
      </c>
      <c r="Y45" s="227" t="str">
        <f>NOVA!C34</f>
        <v>Analyze predictions for a week</v>
      </c>
      <c r="Z45" s="227"/>
      <c r="AA45" s="227" t="str">
        <f>IF(NOVA!X34&lt;&gt;"", NOVA!X34, "")</f>
        <v/>
      </c>
      <c r="AB45" s="228"/>
      <c r="AC45" s="227" t="str">
        <f>NOVA!B93</f>
        <v>3a2</v>
      </c>
      <c r="AD45" s="227" t="str">
        <f>NOVA!C93</f>
        <v>Find and draw 5 constellations</v>
      </c>
      <c r="AE45" s="227"/>
      <c r="AF45" s="227" t="str">
        <f>IF(NOVA!X93&lt;&gt;"", NOVA!X93, "")</f>
        <v/>
      </c>
      <c r="AG45" s="228"/>
      <c r="AH45" s="227" t="str">
        <f>NOVA!B158</f>
        <v>3a1</v>
      </c>
      <c r="AI45" s="227" t="str">
        <f>NOVA!C158</f>
        <v>On the sun or moon</v>
      </c>
      <c r="AJ45" s="227"/>
      <c r="AK45" s="227" t="str">
        <f>IF(NOVA!X158&lt;&gt;"", NOVA!X158, "")</f>
        <v/>
      </c>
    </row>
    <row r="46" spans="1:37">
      <c r="D46" s="374"/>
      <c r="E46" s="35">
        <f>Achievements!$B53</f>
        <v>5</v>
      </c>
      <c r="F46" s="179" t="str">
        <f>Achievements!$C53</f>
        <v>Do two animal walks</v>
      </c>
      <c r="G46" s="31" t="str">
        <f>IF(Achievements!X53&lt;&gt;"","A","")</f>
        <v/>
      </c>
      <c r="I46" s="371"/>
      <c r="J46" s="178" t="str">
        <f>Electives!B55</f>
        <v>4a</v>
      </c>
      <c r="K46" s="36" t="str">
        <f>Electives!C55</f>
        <v>Collect 10 autographs</v>
      </c>
      <c r="L46" s="31" t="str">
        <f>IF(Electives!X55&lt;&gt;"","E","")</f>
        <v/>
      </c>
      <c r="N46" s="367"/>
      <c r="O46" s="178">
        <f>Electives!B123</f>
        <v>4</v>
      </c>
      <c r="P46" s="36" t="str">
        <f>Electives!C123</f>
        <v>Play a team sport for 30 min</v>
      </c>
      <c r="Q46" s="31" t="str">
        <f>IF(Electives!X123&lt;&gt;"","E","")</f>
        <v/>
      </c>
      <c r="R46" s="228"/>
      <c r="S46" s="160" t="str">
        <f>'Shooting Sports'!B14</f>
        <v>S2</v>
      </c>
      <c r="T46" s="160" t="str">
        <f>'Shooting Sports'!C14</f>
        <v>Fire 5 BBs in 3 volleys at the Cub target</v>
      </c>
      <c r="U46" s="160"/>
      <c r="V46" s="160" t="str">
        <f>IF('Shooting Sports'!X14&lt;&gt;"", 'Shooting Sports'!X14, "")</f>
        <v/>
      </c>
      <c r="W46" s="228"/>
      <c r="X46" s="227" t="str">
        <f>NOVA!B35</f>
        <v>3c3</v>
      </c>
      <c r="Y46" s="227" t="str">
        <f>NOVA!C35</f>
        <v>Discuss work with counselor</v>
      </c>
      <c r="Z46" s="227"/>
      <c r="AA46" s="227" t="str">
        <f>IF(NOVA!X35&lt;&gt;"", NOVA!X35, "")</f>
        <v/>
      </c>
      <c r="AB46" s="228"/>
      <c r="AC46" s="227" t="str">
        <f>NOVA!B94</f>
        <v>3a3</v>
      </c>
      <c r="AD46" s="227" t="str">
        <f>NOVA!C94</f>
        <v>Discuss with counselor</v>
      </c>
      <c r="AE46" s="227"/>
      <c r="AF46" s="227" t="str">
        <f>IF(NOVA!X94&lt;&gt;"", NOVA!X94, "")</f>
        <v/>
      </c>
      <c r="AG46" s="228"/>
      <c r="AH46" s="227" t="str">
        <f>NOVA!B159</f>
        <v>3a2</v>
      </c>
      <c r="AI46" s="227" t="str">
        <f>NOVA!C159</f>
        <v>On Jupiter or Pluto</v>
      </c>
      <c r="AJ46" s="227"/>
      <c r="AK46" s="227" t="str">
        <f>IF(NOVA!X159&lt;&gt;"", NOVA!X159, "")</f>
        <v/>
      </c>
    </row>
    <row r="47" spans="1:37" ht="13.2" customHeight="1">
      <c r="D47" s="375"/>
      <c r="E47" s="31">
        <f>Achievements!$B54</f>
        <v>6</v>
      </c>
      <c r="F47" s="179" t="str">
        <f>Achievements!$C54</f>
        <v>Demonstrate healthy eating</v>
      </c>
      <c r="G47" s="31" t="str">
        <f>IF(Achievements!X54&lt;&gt;"","A","")</f>
        <v/>
      </c>
      <c r="I47" s="372"/>
      <c r="J47" s="178" t="str">
        <f>Electives!B56</f>
        <v>4b</v>
      </c>
      <c r="K47" s="36" t="str">
        <f>Electives!C56</f>
        <v>Write a famous person for an autograph</v>
      </c>
      <c r="L47" s="31" t="str">
        <f>IF(Electives!X56&lt;&gt;"","E","")</f>
        <v/>
      </c>
      <c r="N47" s="367"/>
      <c r="O47" s="178">
        <f>Electives!B124</f>
        <v>5</v>
      </c>
      <c r="P47" s="36" t="str">
        <f>Electives!C124</f>
        <v>Talk about sportsmanship</v>
      </c>
      <c r="Q47" s="31" t="str">
        <f>IF(Electives!X124&lt;&gt;"","E","")</f>
        <v/>
      </c>
      <c r="R47" s="228"/>
      <c r="S47" s="160" t="str">
        <f>'Shooting Sports'!B15</f>
        <v>S3</v>
      </c>
      <c r="T47" s="160" t="str">
        <f>'Shooting Sports'!C15</f>
        <v>Demonstrate/Explain range commands</v>
      </c>
      <c r="U47" s="160"/>
      <c r="V47" s="160" t="str">
        <f>IF('Shooting Sports'!X15&lt;&gt;"", 'Shooting Sports'!X15, "")</f>
        <v/>
      </c>
      <c r="W47" s="228"/>
      <c r="X47" s="227" t="str">
        <f>NOVA!B36</f>
        <v>3d</v>
      </c>
      <c r="Y47" s="227" t="str">
        <f>NOVA!C36</f>
        <v>Choose 2 habitats and complete activity</v>
      </c>
      <c r="Z47" s="227"/>
      <c r="AA47" s="227" t="str">
        <f>IF(NOVA!X36&lt;&gt;"", NOVA!X36, "")</f>
        <v/>
      </c>
      <c r="AB47" s="228"/>
      <c r="AC47" s="227" t="str">
        <f>NOVA!B95</f>
        <v>3b1</v>
      </c>
      <c r="AD47" s="227" t="str">
        <f>NOVA!C95</f>
        <v>Explain revolution, orbit and rotation</v>
      </c>
      <c r="AE47" s="227"/>
      <c r="AF47" s="227" t="str">
        <f>IF(NOVA!X95&lt;&gt;"", NOVA!X95, "")</f>
        <v/>
      </c>
      <c r="AG47" s="228"/>
      <c r="AH47" s="227" t="str">
        <f>NOVA!B160</f>
        <v>3a3</v>
      </c>
      <c r="AI47" s="227" t="str">
        <f>NOVA!C160</f>
        <v>On a planet of your choice</v>
      </c>
      <c r="AJ47" s="227"/>
      <c r="AK47" s="227" t="str">
        <f>IF(NOVA!X160&lt;&gt;"", NOVA!X160, "")</f>
        <v/>
      </c>
    </row>
    <row r="48" spans="1:37" ht="12.75" customHeight="1">
      <c r="I48" s="131"/>
      <c r="J48" s="174" t="str">
        <f>Electives!B58</f>
        <v>Cubs Who Care</v>
      </c>
      <c r="K48" s="29"/>
      <c r="N48" s="367"/>
      <c r="O48" s="178">
        <f>Electives!B125</f>
        <v>6</v>
      </c>
      <c r="P48" s="36" t="str">
        <f>Electives!C125</f>
        <v>Visit a sporting event</v>
      </c>
      <c r="Q48" s="31" t="str">
        <f>IF(Electives!X125&lt;&gt;"","E","")</f>
        <v/>
      </c>
      <c r="R48" s="228"/>
      <c r="S48" s="160" t="str">
        <f>'Shooting Sports'!B16</f>
        <v>S4</v>
      </c>
      <c r="T48" s="160" t="str">
        <f>'Shooting Sports'!C16</f>
        <v>5 facts about BB gun history</v>
      </c>
      <c r="U48" s="160"/>
      <c r="V48" s="160" t="str">
        <f>IF('Shooting Sports'!X16&lt;&gt;"", 'Shooting Sports'!X16, "")</f>
        <v/>
      </c>
      <c r="W48" s="228"/>
      <c r="X48" s="227" t="str">
        <f>NOVA!B37</f>
        <v>3d1</v>
      </c>
      <c r="Y48" s="227" t="str">
        <f>NOVA!C37</f>
        <v>Prairie</v>
      </c>
      <c r="Z48" s="227"/>
      <c r="AA48" s="227" t="str">
        <f>IF(NOVA!X37&lt;&gt;"", NOVA!X37, "")</f>
        <v/>
      </c>
      <c r="AB48" s="228"/>
      <c r="AC48" s="227" t="str">
        <f>NOVA!B96</f>
        <v>3b2</v>
      </c>
      <c r="AD48" s="227" t="str">
        <f>NOVA!C96</f>
        <v>Compare 3 planets to the Earth</v>
      </c>
      <c r="AE48" s="227"/>
      <c r="AF48" s="227" t="str">
        <f>IF(NOVA!X96&lt;&gt;"", NOVA!X96, "")</f>
        <v/>
      </c>
      <c r="AG48" s="228"/>
      <c r="AH48" s="227" t="str">
        <f>NOVA!B161</f>
        <v>3b</v>
      </c>
      <c r="AI48" s="227" t="str">
        <f>NOVA!C161</f>
        <v>Choose one and calculate its height</v>
      </c>
      <c r="AJ48" s="227"/>
      <c r="AK48" s="227" t="str">
        <f>IF(NOVA!X161&lt;&gt;"", NOVA!X161, "")</f>
        <v/>
      </c>
    </row>
    <row r="49" spans="5:37" ht="12.75" customHeight="1">
      <c r="E49" s="30"/>
      <c r="F49" s="45"/>
      <c r="G49" s="3"/>
      <c r="I49" s="378" t="str">
        <f>Electives!E58</f>
        <v>(do four)</v>
      </c>
      <c r="J49" s="219">
        <f>Electives!B59</f>
        <v>1</v>
      </c>
      <c r="K49" s="36" t="str">
        <f>Electives!C59</f>
        <v>Try using a wheelchair or crutches</v>
      </c>
      <c r="L49" s="31" t="str">
        <f>IF(Electives!X59&lt;&gt;"","E","")</f>
        <v/>
      </c>
      <c r="N49" s="368"/>
      <c r="O49" s="178">
        <f>Electives!B126</f>
        <v>7</v>
      </c>
      <c r="P49" s="36" t="str">
        <f>Electives!C126</f>
        <v>Make an obstacle course</v>
      </c>
      <c r="Q49" s="31" t="str">
        <f>IF(Electives!X126&lt;&gt;"","E","")</f>
        <v/>
      </c>
      <c r="R49" s="228"/>
      <c r="S49" s="3"/>
      <c r="T49" s="239" t="str">
        <f>'Shooting Sports'!C18</f>
        <v>Archery: Level 1</v>
      </c>
      <c r="U49" s="3"/>
      <c r="V49" s="3"/>
      <c r="W49" s="228"/>
      <c r="X49" s="227" t="str">
        <f>NOVA!B38</f>
        <v>3d2</v>
      </c>
      <c r="Y49" s="227" t="str">
        <f>NOVA!C38</f>
        <v>Temperate forest</v>
      </c>
      <c r="Z49" s="227"/>
      <c r="AA49" s="227" t="str">
        <f>IF(NOVA!X38&lt;&gt;"", NOVA!X38, "")</f>
        <v/>
      </c>
      <c r="AB49" s="228"/>
      <c r="AC49" s="227" t="str">
        <f>NOVA!B97</f>
        <v>3b3</v>
      </c>
      <c r="AD49" s="227" t="str">
        <f>NOVA!C97</f>
        <v>Discuss with counselor</v>
      </c>
      <c r="AE49" s="227"/>
      <c r="AF49" s="227" t="str">
        <f>IF(NOVA!X97&lt;&gt;"", NOVA!X97, "")</f>
        <v/>
      </c>
      <c r="AG49" s="228"/>
      <c r="AH49" s="227" t="str">
        <f>NOVA!B162</f>
        <v>3b1</v>
      </c>
      <c r="AI49" s="227" t="str">
        <f>NOVA!C162</f>
        <v>A tree</v>
      </c>
      <c r="AJ49" s="227"/>
      <c r="AK49" s="227" t="str">
        <f>IF(NOVA!X162&lt;&gt;"", NOVA!X162, "")</f>
        <v/>
      </c>
    </row>
    <row r="50" spans="5:37">
      <c r="E50" s="30"/>
      <c r="F50" s="3"/>
      <c r="G50" s="3"/>
      <c r="I50" s="378"/>
      <c r="J50" s="219">
        <f>Electives!B60</f>
        <v>2</v>
      </c>
      <c r="K50" s="36" t="str">
        <f>Electives!C60</f>
        <v>Learn about handicapped sports</v>
      </c>
      <c r="L50" s="31" t="str">
        <f>IF(Electives!X60&lt;&gt;"","E","")</f>
        <v/>
      </c>
      <c r="O50" s="174" t="str">
        <f>Electives!B128</f>
        <v>Spirit of the Water</v>
      </c>
      <c r="P50" s="29"/>
      <c r="R50" s="224"/>
      <c r="S50" s="160">
        <f>'Shooting Sports'!B19</f>
        <v>1</v>
      </c>
      <c r="T50" s="160" t="str">
        <f>'Shooting Sports'!C19</f>
        <v>Follow archery range rules and whistles</v>
      </c>
      <c r="U50" s="160"/>
      <c r="V50" s="160" t="str">
        <f>IF('Shooting Sports'!X19&lt;&gt;"", 'Shooting Sports'!X19, "")</f>
        <v/>
      </c>
      <c r="W50" s="224"/>
      <c r="X50" s="227" t="str">
        <f>NOVA!B39</f>
        <v>3d3</v>
      </c>
      <c r="Y50" s="227" t="str">
        <f>NOVA!C39</f>
        <v>Aquatic ecosystem</v>
      </c>
      <c r="Z50" s="227"/>
      <c r="AA50" s="227" t="str">
        <f>IF(NOVA!X39&lt;&gt;"", NOVA!X39, "")</f>
        <v/>
      </c>
      <c r="AB50" s="224"/>
      <c r="AC50" s="227" t="str">
        <f>NOVA!B98</f>
        <v>3c1</v>
      </c>
      <c r="AD50" s="227" t="str">
        <f>NOVA!C98</f>
        <v>Design a rover and tell what it collects</v>
      </c>
      <c r="AE50" s="227"/>
      <c r="AF50" s="227" t="str">
        <f>IF(NOVA!X98&lt;&gt;"", NOVA!X98, "")</f>
        <v/>
      </c>
      <c r="AG50" s="224"/>
      <c r="AH50" s="227" t="str">
        <f>NOVA!B163</f>
        <v>3b2</v>
      </c>
      <c r="AI50" s="227" t="str">
        <f>NOVA!C163</f>
        <v>Your house</v>
      </c>
      <c r="AJ50" s="227"/>
      <c r="AK50" s="227" t="str">
        <f>IF(NOVA!X163&lt;&gt;"", NOVA!X163, "")</f>
        <v/>
      </c>
    </row>
    <row r="51" spans="5:37" ht="13.2" customHeight="1">
      <c r="E51" s="30"/>
      <c r="F51" s="3"/>
      <c r="G51" s="3"/>
      <c r="I51" s="378"/>
      <c r="J51" s="219">
        <f>Electives!B61</f>
        <v>3</v>
      </c>
      <c r="K51" s="36" t="str">
        <f>Electives!C61</f>
        <v>Learn about "invisible" disabilities</v>
      </c>
      <c r="L51" s="31" t="str">
        <f>IF(Electives!X61&lt;&gt;"","E","")</f>
        <v/>
      </c>
      <c r="N51" s="378" t="str">
        <f>Electives!E128</f>
        <v>(do all)</v>
      </c>
      <c r="O51" s="178">
        <f>Electives!B129</f>
        <v>1</v>
      </c>
      <c r="P51" s="36" t="str">
        <f>Electives!C129</f>
        <v>Demonstrate how water can be polluted</v>
      </c>
      <c r="Q51" s="31" t="str">
        <f>IF(Electives!X129&lt;&gt;"","E","")</f>
        <v/>
      </c>
      <c r="R51" s="104"/>
      <c r="S51" s="160">
        <f>'Shooting Sports'!B20</f>
        <v>2</v>
      </c>
      <c r="T51" s="160" t="str">
        <f>'Shooting Sports'!C20</f>
        <v>Identify recurve and compound bow</v>
      </c>
      <c r="U51" s="160"/>
      <c r="V51" s="160" t="str">
        <f>IF('Shooting Sports'!X20&lt;&gt;"", 'Shooting Sports'!X20, "")</f>
        <v/>
      </c>
      <c r="W51" s="104"/>
      <c r="X51" s="227" t="str">
        <f>NOVA!B40</f>
        <v>3d4</v>
      </c>
      <c r="Y51" s="227" t="str">
        <f>NOVA!C40</f>
        <v>Temperate / Subtropical rain forest</v>
      </c>
      <c r="Z51" s="227"/>
      <c r="AA51" s="227" t="str">
        <f>IF(NOVA!X40&lt;&gt;"", NOVA!X40, "")</f>
        <v/>
      </c>
      <c r="AB51" s="104"/>
      <c r="AC51" s="227" t="str">
        <f>NOVA!B99</f>
        <v>3c2</v>
      </c>
      <c r="AD51" s="227" t="str">
        <f>NOVA!C99</f>
        <v>How would rover work</v>
      </c>
      <c r="AE51" s="227"/>
      <c r="AF51" s="227" t="str">
        <f>IF(NOVA!X99&lt;&gt;"", NOVA!X99, "")</f>
        <v/>
      </c>
      <c r="AG51" s="104"/>
      <c r="AH51" s="227" t="str">
        <f>NOVA!B164</f>
        <v>3b3</v>
      </c>
      <c r="AI51" s="227" t="str">
        <f>NOVA!C164</f>
        <v>A building of your choice</v>
      </c>
      <c r="AJ51" s="227"/>
      <c r="AK51" s="227" t="str">
        <f>IF(NOVA!X164&lt;&gt;"", NOVA!X164, "")</f>
        <v/>
      </c>
    </row>
    <row r="52" spans="5:37">
      <c r="E52" s="30"/>
      <c r="F52" s="3"/>
      <c r="G52" s="3"/>
      <c r="I52" s="378"/>
      <c r="J52" s="219">
        <f>Electives!B62</f>
        <v>4</v>
      </c>
      <c r="K52" s="36" t="str">
        <f>Electives!C62</f>
        <v>Do 3 of the following wearing gloves</v>
      </c>
      <c r="L52" s="31" t="str">
        <f>IF(Electives!X62&lt;&gt;"","E","")</f>
        <v/>
      </c>
      <c r="N52" s="378"/>
      <c r="O52" s="178">
        <f>Electives!B130</f>
        <v>2</v>
      </c>
      <c r="P52" s="36" t="str">
        <f>Electives!C130</f>
        <v>Help conserve water</v>
      </c>
      <c r="Q52" s="31" t="str">
        <f>IF(Electives!X130&lt;&gt;"","E","")</f>
        <v/>
      </c>
      <c r="R52" s="232"/>
      <c r="S52" s="160">
        <f>'Shooting Sports'!B21</f>
        <v>3</v>
      </c>
      <c r="T52" s="160" t="str">
        <f>'Shooting Sports'!C21</f>
        <v>Demonstrate arm/finger guards &amp; quiver</v>
      </c>
      <c r="U52" s="160"/>
      <c r="V52" s="160" t="str">
        <f>IF('Shooting Sports'!X21&lt;&gt;"", 'Shooting Sports'!X21, "")</f>
        <v/>
      </c>
      <c r="W52" s="232"/>
      <c r="X52" s="227" t="str">
        <f>NOVA!B41</f>
        <v>3d5</v>
      </c>
      <c r="Y52" s="227" t="str">
        <f>NOVA!C41</f>
        <v>Desert</v>
      </c>
      <c r="Z52" s="227"/>
      <c r="AA52" s="227" t="str">
        <f>IF(NOVA!X41&lt;&gt;"", NOVA!X41, "")</f>
        <v/>
      </c>
      <c r="AB52" s="232"/>
      <c r="AC52" s="227" t="str">
        <f>NOVA!B100</f>
        <v>3c3</v>
      </c>
      <c r="AD52" s="227" t="str">
        <f>NOVA!C100</f>
        <v>How would rover transmit data</v>
      </c>
      <c r="AE52" s="227"/>
      <c r="AF52" s="227" t="str">
        <f>IF(NOVA!X100&lt;&gt;"", NOVA!X100, "")</f>
        <v/>
      </c>
      <c r="AG52" s="232"/>
      <c r="AH52" s="227" t="str">
        <f>NOVA!B165</f>
        <v>3c</v>
      </c>
      <c r="AI52" s="227" t="str">
        <f>NOVA!C165</f>
        <v>Calculate the volume of air in your room</v>
      </c>
      <c r="AJ52" s="227"/>
      <c r="AK52" s="227" t="str">
        <f>IF(NOVA!X165&lt;&gt;"", NOVA!X165, "")</f>
        <v/>
      </c>
    </row>
    <row r="53" spans="5:37" ht="13.2" customHeight="1">
      <c r="E53" s="30"/>
      <c r="F53" s="3"/>
      <c r="G53" s="3"/>
      <c r="I53" s="378"/>
      <c r="J53" s="219" t="str">
        <f>Electives!B63</f>
        <v>4a</v>
      </c>
      <c r="K53" s="36" t="str">
        <f>Electives!C63</f>
        <v>Tie your shoes</v>
      </c>
      <c r="L53" s="31" t="str">
        <f>IF(Electives!X63&lt;&gt;"","E","")</f>
        <v/>
      </c>
      <c r="N53" s="378"/>
      <c r="O53" s="178">
        <f>Electives!B131</f>
        <v>3</v>
      </c>
      <c r="P53" s="36" t="str">
        <f>Electives!C131</f>
        <v>Explain why swimming is good exercise</v>
      </c>
      <c r="Q53" s="31" t="str">
        <f>IF(Electives!X131&lt;&gt;"","E","")</f>
        <v/>
      </c>
      <c r="R53" s="233"/>
      <c r="S53" s="160">
        <f>'Shooting Sports'!B22</f>
        <v>4</v>
      </c>
      <c r="T53" s="160" t="str">
        <f>'Shooting Sports'!C22</f>
        <v>Properly shoot a bow</v>
      </c>
      <c r="U53" s="160"/>
      <c r="V53" s="160" t="str">
        <f>IF('Shooting Sports'!X22&lt;&gt;"", 'Shooting Sports'!X22, "")</f>
        <v/>
      </c>
      <c r="W53" s="233"/>
      <c r="X53" s="227" t="str">
        <f>NOVA!B42</f>
        <v>3d6</v>
      </c>
      <c r="Y53" s="227" t="str">
        <f>NOVA!C42</f>
        <v>Polar ice</v>
      </c>
      <c r="Z53" s="227"/>
      <c r="AA53" s="227" t="str">
        <f>IF(NOVA!X42&lt;&gt;"", NOVA!X42, "")</f>
        <v/>
      </c>
      <c r="AB53" s="233"/>
      <c r="AC53" s="227" t="str">
        <f>NOVA!B101</f>
        <v>3c4</v>
      </c>
      <c r="AD53" s="227" t="str">
        <f>NOVA!C101</f>
        <v>Why rovers are needed</v>
      </c>
      <c r="AE53" s="227"/>
      <c r="AF53" s="227" t="str">
        <f>IF(NOVA!X101&lt;&gt;"", NOVA!X101, "")</f>
        <v/>
      </c>
      <c r="AG53" s="233"/>
      <c r="AH53" s="227" t="str">
        <f>NOVA!B166</f>
        <v>4a1</v>
      </c>
      <c r="AI53" s="227" t="str">
        <f>NOVA!C166</f>
        <v>Look up and discuss cryptography</v>
      </c>
      <c r="AJ53" s="227"/>
      <c r="AK53" s="227" t="str">
        <f>IF(NOVA!X166&lt;&gt;"", NOVA!X166, "")</f>
        <v/>
      </c>
    </row>
    <row r="54" spans="5:37">
      <c r="I54" s="378"/>
      <c r="J54" s="219" t="str">
        <f>Electives!B64</f>
        <v>4b</v>
      </c>
      <c r="K54" s="36" t="str">
        <f>Electives!C64</f>
        <v>Use a fork to pick up food</v>
      </c>
      <c r="L54" s="31" t="str">
        <f>IF(Electives!X64&lt;&gt;"","E","")</f>
        <v/>
      </c>
      <c r="N54" s="378"/>
      <c r="O54" s="178">
        <f>Electives!B132</f>
        <v>4</v>
      </c>
      <c r="P54" s="36" t="str">
        <f>Electives!C132</f>
        <v>Explain the water safety rules</v>
      </c>
      <c r="Q54" s="31" t="str">
        <f>IF(Electives!X132&lt;&gt;"","E","")</f>
        <v/>
      </c>
      <c r="R54" s="233"/>
      <c r="S54" s="160">
        <f>'Shooting Sports'!B23</f>
        <v>5</v>
      </c>
      <c r="T54" s="160" t="str">
        <f>'Shooting Sports'!C23</f>
        <v>Safely retrieve arrows</v>
      </c>
      <c r="U54" s="160"/>
      <c r="V54" s="160" t="str">
        <f>IF('Shooting Sports'!X23&lt;&gt;"", 'Shooting Sports'!X23, "")</f>
        <v/>
      </c>
      <c r="W54" s="233"/>
      <c r="X54" s="227" t="str">
        <f>NOVA!B43</f>
        <v>3d7</v>
      </c>
      <c r="Y54" s="227" t="str">
        <f>NOVA!C43</f>
        <v>Tide pools</v>
      </c>
      <c r="Z54" s="227"/>
      <c r="AA54" s="227" t="str">
        <f>IF(NOVA!X43&lt;&gt;"", NOVA!X43, "")</f>
        <v/>
      </c>
      <c r="AB54" s="233"/>
      <c r="AC54" s="227" t="str">
        <f>NOVA!B102</f>
        <v>3d1</v>
      </c>
      <c r="AD54" s="227" t="str">
        <f>NOVA!C102</f>
        <v>Design a space colony</v>
      </c>
      <c r="AE54" s="227"/>
      <c r="AF54" s="227" t="str">
        <f>IF(NOVA!X102&lt;&gt;"", NOVA!X102, "")</f>
        <v/>
      </c>
      <c r="AG54" s="233"/>
      <c r="AH54" s="227" t="str">
        <f>NOVA!B167</f>
        <v>4a2</v>
      </c>
      <c r="AI54" s="227" t="str">
        <f>NOVA!C167</f>
        <v>Discuss 3 ways codes are made</v>
      </c>
      <c r="AJ54" s="227"/>
      <c r="AK54" s="227" t="str">
        <f>IF(NOVA!X167&lt;&gt;"", NOVA!X167, "")</f>
        <v/>
      </c>
    </row>
    <row r="55" spans="5:37">
      <c r="I55" s="378"/>
      <c r="J55" s="219" t="str">
        <f>Electives!B65</f>
        <v>4c</v>
      </c>
      <c r="K55" s="36" t="str">
        <f>Electives!C65</f>
        <v>Play a card game</v>
      </c>
      <c r="L55" s="31" t="str">
        <f>IF(Electives!X65&lt;&gt;"","E","")</f>
        <v/>
      </c>
      <c r="N55" s="378"/>
      <c r="O55" s="178">
        <f>Electives!B133</f>
        <v>5</v>
      </c>
      <c r="P55" s="36" t="str">
        <f>Electives!C133</f>
        <v>Jump into a pool and swim 25 feet</v>
      </c>
      <c r="Q55" s="31" t="str">
        <f>IF(Electives!X133&lt;&gt;"","E","")</f>
        <v/>
      </c>
      <c r="R55" s="233"/>
      <c r="S55" s="3"/>
      <c r="T55" s="239" t="str">
        <f>'Shooting Sports'!C25</f>
        <v>Archery: Level 2</v>
      </c>
      <c r="U55" s="3"/>
      <c r="V55" s="3"/>
      <c r="W55" s="233"/>
      <c r="X55" s="227">
        <f>NOVA!B44</f>
        <v>4</v>
      </c>
      <c r="Y55" s="227" t="str">
        <f>NOVA!C44</f>
        <v>Do A or B</v>
      </c>
      <c r="Z55" s="227"/>
      <c r="AA55" s="227" t="str">
        <f>IF(NOVA!X44&lt;&gt;"", NOVA!X44, "")</f>
        <v/>
      </c>
      <c r="AB55" s="233"/>
      <c r="AC55" s="238" t="str">
        <f>NOVA!B103</f>
        <v>3d2</v>
      </c>
      <c r="AD55" s="227" t="str">
        <f>NOVA!C103</f>
        <v>Discuss survival needs</v>
      </c>
      <c r="AE55" s="227"/>
      <c r="AF55" s="227" t="str">
        <f>IF(NOVA!X103&lt;&gt;"", NOVA!X103, "")</f>
        <v/>
      </c>
      <c r="AG55" s="233"/>
      <c r="AH55" s="227" t="str">
        <f>NOVA!B168</f>
        <v>4a3</v>
      </c>
      <c r="AI55" s="227" t="str">
        <f>NOVA!C168</f>
        <v>Discuss how codes relate to math</v>
      </c>
      <c r="AJ55" s="227"/>
      <c r="AK55" s="227" t="str">
        <f>IF(NOVA!X168&lt;&gt;"", NOVA!X168, "")</f>
        <v/>
      </c>
    </row>
    <row r="56" spans="5:37" ht="13.2" customHeight="1">
      <c r="I56" s="378"/>
      <c r="J56" s="219" t="str">
        <f>Electives!B66</f>
        <v>4d</v>
      </c>
      <c r="K56" s="36" t="str">
        <f>Electives!C66</f>
        <v>Play a video game</v>
      </c>
      <c r="L56" s="31" t="str">
        <f>IF(Electives!X66&lt;&gt;"","E","")</f>
        <v/>
      </c>
      <c r="O56"/>
      <c r="R56" s="233"/>
      <c r="S56" s="160">
        <f>'Shooting Sports'!B26</f>
        <v>1</v>
      </c>
      <c r="T56" s="160" t="str">
        <f>'Shooting Sports'!C26</f>
        <v>Earn the Level 1 Emblem for Archery</v>
      </c>
      <c r="U56" s="160"/>
      <c r="V56" s="160" t="str">
        <f>IF('Shooting Sports'!X26&lt;&gt;"", 'Shooting Sports'!X26, "")</f>
        <v/>
      </c>
      <c r="W56" s="233"/>
      <c r="X56" s="227" t="str">
        <f>NOVA!B45</f>
        <v>4a</v>
      </c>
      <c r="Y56" s="227" t="str">
        <f>NOVA!C45</f>
        <v>Visit a place where earth science is done</v>
      </c>
      <c r="Z56" s="227"/>
      <c r="AA56" s="227" t="str">
        <f>IF(NOVA!X45&lt;&gt;"", NOVA!X45, "")</f>
        <v/>
      </c>
      <c r="AB56" s="233"/>
      <c r="AC56" s="227" t="str">
        <f>NOVA!B104</f>
        <v>3e</v>
      </c>
      <c r="AD56" s="227" t="str">
        <f>NOVA!C104</f>
        <v>Map an asteroid</v>
      </c>
      <c r="AE56" s="227"/>
      <c r="AF56" s="227" t="str">
        <f>IF(NOVA!X104&lt;&gt;"", NOVA!X104, "")</f>
        <v/>
      </c>
      <c r="AG56" s="233"/>
      <c r="AH56" s="227" t="str">
        <f>NOVA!B169</f>
        <v>4b1</v>
      </c>
      <c r="AI56" s="227" t="str">
        <f>NOVA!C169</f>
        <v>Design a code and write a message</v>
      </c>
      <c r="AJ56" s="227"/>
      <c r="AK56" s="227" t="str">
        <f>IF(NOVA!X169&lt;&gt;"", NOVA!X169, "")</f>
        <v/>
      </c>
    </row>
    <row r="57" spans="5:37" ht="12.75" customHeight="1">
      <c r="I57" s="378"/>
      <c r="J57" s="219" t="str">
        <f>Electives!B67</f>
        <v>4e</v>
      </c>
      <c r="K57" s="36" t="str">
        <f>Electives!C67</f>
        <v>Play a board game</v>
      </c>
      <c r="L57" s="31" t="str">
        <f>IF(Electives!X67&lt;&gt;"","E","")</f>
        <v/>
      </c>
      <c r="N57" s="131"/>
      <c r="R57" s="233"/>
      <c r="S57" s="160" t="str">
        <f>'Shooting Sports'!B27</f>
        <v>S1</v>
      </c>
      <c r="T57" s="160" t="str">
        <f>'Shooting Sports'!C27</f>
        <v>Identify 3 arrow and 4 bow parts</v>
      </c>
      <c r="U57" s="160"/>
      <c r="V57" s="160" t="str">
        <f>IF('Shooting Sports'!X27&lt;&gt;"", 'Shooting Sports'!X27, "")</f>
        <v/>
      </c>
      <c r="W57" s="233"/>
      <c r="X57" s="227" t="str">
        <f>NOVA!B46</f>
        <v>4a1</v>
      </c>
      <c r="Y57" s="227" t="str">
        <f>NOVA!C46</f>
        <v>Talk with someone how science is used</v>
      </c>
      <c r="Z57" s="227"/>
      <c r="AA57" s="227" t="str">
        <f>IF(NOVA!X46&lt;&gt;"", NOVA!X46, "")</f>
        <v/>
      </c>
      <c r="AB57" s="233"/>
      <c r="AC57" s="227" t="str">
        <f>NOVA!B105</f>
        <v>3f1</v>
      </c>
      <c r="AD57" s="227" t="str">
        <f>NOVA!C105</f>
        <v>Model solar and lunar eclipse</v>
      </c>
      <c r="AE57" s="227"/>
      <c r="AF57" s="227" t="str">
        <f>IF(NOVA!X105&lt;&gt;"", NOVA!X105, "")</f>
        <v/>
      </c>
      <c r="AG57" s="233"/>
      <c r="AH57" s="227" t="str">
        <f>NOVA!B170</f>
        <v>4b2</v>
      </c>
      <c r="AI57" s="227" t="str">
        <f>NOVA!C170</f>
        <v>Share your code with your counselor</v>
      </c>
      <c r="AJ57" s="227"/>
      <c r="AK57" s="227" t="str">
        <f>IF(NOVA!X170&lt;&gt;"", NOVA!X170, "")</f>
        <v/>
      </c>
    </row>
    <row r="58" spans="5:37" ht="12.75" customHeight="1">
      <c r="E58"/>
      <c r="I58" s="378"/>
      <c r="J58" s="219" t="str">
        <f>Electives!B68</f>
        <v>4f</v>
      </c>
      <c r="K58" s="36" t="str">
        <f>Electives!C68</f>
        <v>Blow bubbles</v>
      </c>
      <c r="L58" s="31" t="str">
        <f>IF(Electives!X68&lt;&gt;"","E","")</f>
        <v/>
      </c>
      <c r="R58" s="233"/>
      <c r="S58" s="160" t="str">
        <f>'Shooting Sports'!B28</f>
        <v>S2</v>
      </c>
      <c r="T58" s="160" t="str">
        <f>'Shooting Sports'!C28</f>
        <v>Loose 5 arrows in 2 volleys</v>
      </c>
      <c r="U58" s="160"/>
      <c r="V58" s="160" t="str">
        <f>IF('Shooting Sports'!X28&lt;&gt;"", 'Shooting Sports'!X28, "")</f>
        <v/>
      </c>
      <c r="W58" s="233"/>
      <c r="X58" s="227" t="str">
        <f>NOVA!B47</f>
        <v>4a2</v>
      </c>
      <c r="Y58" s="227" t="str">
        <f>NOVA!C47</f>
        <v>Discuss with counselor your visit</v>
      </c>
      <c r="Z58" s="227"/>
      <c r="AA58" s="227" t="str">
        <f>IF(NOVA!X47&lt;&gt;"", NOVA!X47, "")</f>
        <v/>
      </c>
      <c r="AB58" s="233"/>
      <c r="AC58" s="227" t="str">
        <f>NOVA!B106</f>
        <v>3f2</v>
      </c>
      <c r="AD58" s="227" t="str">
        <f>NOVA!C106</f>
        <v>Use your model to discuss</v>
      </c>
      <c r="AE58" s="227"/>
      <c r="AF58" s="227" t="str">
        <f>IF(NOVA!X106&lt;&gt;"", NOVA!X106, "")</f>
        <v/>
      </c>
      <c r="AG58" s="233"/>
      <c r="AH58" s="227">
        <f>NOVA!B171</f>
        <v>5</v>
      </c>
      <c r="AI58" s="227" t="str">
        <f>NOVA!C171</f>
        <v>Discuss how math affects your life</v>
      </c>
      <c r="AJ58" s="227"/>
      <c r="AK58" s="227" t="str">
        <f>IF(NOVA!X171&lt;&gt;"", NOVA!X171, "")</f>
        <v/>
      </c>
    </row>
    <row r="59" spans="5:37">
      <c r="I59" s="378"/>
      <c r="J59" s="219">
        <f>Electives!B69</f>
        <v>5</v>
      </c>
      <c r="K59" s="36" t="str">
        <f>Electives!C69</f>
        <v>Paint a picture with and without sight</v>
      </c>
      <c r="L59" s="31" t="str">
        <f>IF(Electives!X69&lt;&gt;"","E","")</f>
        <v/>
      </c>
      <c r="R59" s="234"/>
      <c r="S59" s="160" t="str">
        <f>'Shooting Sports'!B29</f>
        <v>S3</v>
      </c>
      <c r="T59" s="160" t="str">
        <f>'Shooting Sports'!C29</f>
        <v>Demonstrate/Explain range commands</v>
      </c>
      <c r="U59" s="160"/>
      <c r="V59" s="160" t="str">
        <f>IF('Shooting Sports'!X29&lt;&gt;"", 'Shooting Sports'!X29, "")</f>
        <v/>
      </c>
      <c r="W59" s="234"/>
      <c r="X59" s="227" t="str">
        <f>NOVA!B48</f>
        <v>4b</v>
      </c>
      <c r="Y59" s="227" t="str">
        <f>NOVA!C48</f>
        <v>Explore a career with earth science</v>
      </c>
      <c r="Z59" s="227"/>
      <c r="AA59" s="227" t="str">
        <f>IF(NOVA!X48&lt;&gt;"", NOVA!X48, "")</f>
        <v/>
      </c>
      <c r="AB59" s="234"/>
      <c r="AC59" s="227">
        <f>NOVA!B107</f>
        <v>4</v>
      </c>
      <c r="AD59" s="227" t="str">
        <f>NOVA!C107</f>
        <v>Do A or B</v>
      </c>
      <c r="AE59" s="227"/>
      <c r="AF59" s="227" t="str">
        <f>IF(NOVA!X107&lt;&gt;"", NOVA!X107, "")</f>
        <v/>
      </c>
      <c r="AG59" s="234"/>
    </row>
    <row r="60" spans="5:37">
      <c r="I60" s="378"/>
      <c r="J60" s="219">
        <f>Electives!B70</f>
        <v>6</v>
      </c>
      <c r="K60" s="36" t="str">
        <f>Electives!C70</f>
        <v>Sign a simple sentence</v>
      </c>
      <c r="L60" s="31" t="str">
        <f>IF(Electives!X70&lt;&gt;"","E","")</f>
        <v/>
      </c>
      <c r="R60" s="177"/>
      <c r="S60" s="160" t="str">
        <f>'Shooting Sports'!B30</f>
        <v>S4</v>
      </c>
      <c r="T60" s="160" t="str">
        <f>'Shooting Sports'!C30</f>
        <v>5 facts about archery in history/lit</v>
      </c>
      <c r="U60" s="160"/>
      <c r="V60" s="160" t="str">
        <f>IF('Shooting Sports'!X30&lt;&gt;"", 'Shooting Sports'!X30, "")</f>
        <v/>
      </c>
      <c r="W60" s="177"/>
      <c r="AB60" s="177"/>
      <c r="AC60" s="227" t="str">
        <f>NOVA!B108</f>
        <v>4a</v>
      </c>
      <c r="AD60" s="227" t="str">
        <f>NOVA!C108</f>
        <v>Visit a place with space science</v>
      </c>
      <c r="AE60" s="227"/>
      <c r="AF60" s="227" t="str">
        <f>IF(NOVA!X108&lt;&gt;"", NOVA!X108, "")</f>
        <v/>
      </c>
      <c r="AG60" s="177"/>
    </row>
    <row r="61" spans="5:37">
      <c r="I61" s="378"/>
      <c r="J61" s="219">
        <f>Electives!B71</f>
        <v>7</v>
      </c>
      <c r="K61" s="36" t="str">
        <f>Electives!C71</f>
        <v>Learn about a famous person with a disability</v>
      </c>
      <c r="L61" s="31" t="str">
        <f>IF(Electives!X71&lt;&gt;"","E","")</f>
        <v/>
      </c>
      <c r="O61"/>
      <c r="R61" s="233"/>
      <c r="S61" s="3"/>
      <c r="T61" s="239" t="str">
        <f>'Shooting Sports'!C32</f>
        <v>Slingshot: Level 1</v>
      </c>
      <c r="U61" s="3"/>
      <c r="V61" s="3"/>
      <c r="W61" s="233"/>
      <c r="AB61" s="233"/>
      <c r="AC61" s="227" t="str">
        <f>NOVA!B109</f>
        <v>4a1</v>
      </c>
      <c r="AD61" s="227" t="str">
        <f>NOVA!C109</f>
        <v>Talk to someone in charge about science</v>
      </c>
      <c r="AE61" s="227"/>
      <c r="AF61" s="227" t="str">
        <f>IF(NOVA!X109&lt;&gt;"", NOVA!X109, "")</f>
        <v/>
      </c>
      <c r="AG61" s="233"/>
    </row>
    <row r="62" spans="5:37" ht="13.2" customHeight="1">
      <c r="I62" s="378"/>
      <c r="J62" s="219">
        <f>Electives!B72</f>
        <v>8</v>
      </c>
      <c r="K62" s="36" t="str">
        <f>Electives!C72</f>
        <v>Attend an event for disabled people</v>
      </c>
      <c r="L62" s="31" t="str">
        <f>IF(Electives!X72&lt;&gt;"","E","")</f>
        <v/>
      </c>
      <c r="O62"/>
      <c r="R62" s="235"/>
      <c r="S62" s="160">
        <f>'Shooting Sports'!B33</f>
        <v>1</v>
      </c>
      <c r="T62" s="160" t="str">
        <f>'Shooting Sports'!C33</f>
        <v>Demonstrate good shooting techniques</v>
      </c>
      <c r="U62" s="160"/>
      <c r="V62" s="160" t="str">
        <f>IF('Shooting Sports'!X33&lt;&gt;"", 'Shooting Sports'!X33, "")</f>
        <v/>
      </c>
      <c r="W62" s="235"/>
      <c r="AB62" s="235"/>
      <c r="AC62" s="227" t="str">
        <f>NOVA!B110</f>
        <v>4a2</v>
      </c>
      <c r="AD62" s="227" t="str">
        <f>NOVA!C110</f>
        <v>Discuss with counselor</v>
      </c>
      <c r="AE62" s="227"/>
      <c r="AF62" s="227" t="str">
        <f>IF(NOVA!X110&lt;&gt;"", NOVA!X110, "")</f>
        <v/>
      </c>
      <c r="AG62" s="235"/>
    </row>
    <row r="63" spans="5:37" ht="12.75" customHeight="1">
      <c r="E63"/>
      <c r="I63" s="218"/>
      <c r="J63"/>
      <c r="L63" s="175"/>
      <c r="O63"/>
      <c r="R63" s="233"/>
      <c r="S63" s="160">
        <f>'Shooting Sports'!B34</f>
        <v>2</v>
      </c>
      <c r="T63" s="160" t="str">
        <f>'Shooting Sports'!C34</f>
        <v>Explain parts of slingshot</v>
      </c>
      <c r="U63" s="160"/>
      <c r="V63" s="160" t="str">
        <f>IF('Shooting Sports'!X34&lt;&gt;"", 'Shooting Sports'!X34, "")</f>
        <v/>
      </c>
      <c r="W63" s="233"/>
      <c r="AB63" s="233"/>
      <c r="AC63" s="227" t="str">
        <f>NOVA!B111</f>
        <v>4b</v>
      </c>
      <c r="AD63" s="227" t="str">
        <f>NOVA!C111</f>
        <v>Explore a career with space science</v>
      </c>
      <c r="AE63" s="227"/>
      <c r="AF63" s="227" t="str">
        <f>IF(NOVA!X111&lt;&gt;"", NOVA!X111, "")</f>
        <v/>
      </c>
      <c r="AG63" s="233"/>
    </row>
    <row r="64" spans="5:37" ht="12.75" customHeight="1">
      <c r="E64"/>
      <c r="J64"/>
      <c r="L64" s="175"/>
      <c r="O64"/>
      <c r="R64" s="233"/>
      <c r="S64" s="160">
        <f>'Shooting Sports'!B35</f>
        <v>3</v>
      </c>
      <c r="T64" s="160" t="str">
        <f>'Shooting Sports'!C35</f>
        <v>Explain types of ammo</v>
      </c>
      <c r="U64" s="160"/>
      <c r="V64" s="160" t="str">
        <f>IF('Shooting Sports'!X35&lt;&gt;"", 'Shooting Sports'!X35, "")</f>
        <v/>
      </c>
      <c r="W64" s="233"/>
      <c r="AB64" s="233"/>
      <c r="AC64" s="227">
        <f>NOVA!B112</f>
        <v>5</v>
      </c>
      <c r="AD64" s="227" t="str">
        <f>NOVA!C112</f>
        <v>Discuss your findings with counselor</v>
      </c>
      <c r="AE64" s="227"/>
      <c r="AF64" s="227" t="str">
        <f>IF(NOVA!X112&lt;&gt;"", NOVA!X112, "")</f>
        <v/>
      </c>
      <c r="AG64" s="233"/>
    </row>
    <row r="65" spans="5:33">
      <c r="E65"/>
      <c r="J65"/>
      <c r="O65"/>
      <c r="R65" s="233"/>
      <c r="S65" s="160">
        <f>'Shooting Sports'!B36</f>
        <v>4</v>
      </c>
      <c r="T65" s="160" t="str">
        <f>'Shooting Sports'!C36</f>
        <v>Explain types of targets</v>
      </c>
      <c r="U65" s="160"/>
      <c r="V65" s="160" t="str">
        <f>IF('Shooting Sports'!X36&lt;&gt;"", 'Shooting Sports'!X36, "")</f>
        <v/>
      </c>
      <c r="W65" s="233"/>
      <c r="AB65" s="233"/>
      <c r="AG65" s="233"/>
    </row>
    <row r="66" spans="5:33">
      <c r="J66"/>
      <c r="L66" s="175"/>
      <c r="R66" s="233"/>
      <c r="S66" s="3"/>
      <c r="T66" s="239" t="str">
        <f>'Shooting Sports'!C38</f>
        <v>Slingshot: Level 2</v>
      </c>
      <c r="U66" s="3"/>
      <c r="V66" s="3"/>
      <c r="W66" s="233"/>
      <c r="AB66" s="233"/>
      <c r="AG66" s="233"/>
    </row>
    <row r="67" spans="5:33">
      <c r="J67"/>
      <c r="L67" s="175"/>
      <c r="R67" s="233"/>
      <c r="S67" s="160">
        <f>'Shooting Sports'!B39</f>
        <v>1</v>
      </c>
      <c r="T67" s="160" t="str">
        <f>'Shooting Sports'!C39</f>
        <v>Earn the Level 1 Emblem for Slingshot</v>
      </c>
      <c r="U67" s="160"/>
      <c r="V67" s="160" t="str">
        <f>IF('Shooting Sports'!X39&lt;&gt;"", 'Shooting Sports'!X39, "")</f>
        <v/>
      </c>
      <c r="W67" s="233"/>
      <c r="AB67" s="233"/>
      <c r="AG67" s="233"/>
    </row>
    <row r="68" spans="5:33">
      <c r="O68"/>
      <c r="R68" s="233"/>
      <c r="S68" s="160" t="str">
        <f>'Shooting Sports'!B40</f>
        <v>S1</v>
      </c>
      <c r="T68" s="160" t="str">
        <f>'Shooting Sports'!C40</f>
        <v>Fire 5 shots in 2 volleys at a target</v>
      </c>
      <c r="U68" s="160"/>
      <c r="V68" s="160" t="str">
        <f>IF('Shooting Sports'!X40&lt;&gt;"", 'Shooting Sports'!X40, "")</f>
        <v/>
      </c>
      <c r="W68" s="233"/>
      <c r="AB68" s="233"/>
      <c r="AG68" s="233"/>
    </row>
    <row r="69" spans="5:33">
      <c r="O69"/>
      <c r="R69" s="233"/>
      <c r="S69" s="160" t="str">
        <f>'Shooting Sports'!B41</f>
        <v>S2</v>
      </c>
      <c r="T69" s="160" t="str">
        <f>'Shooting Sports'!C41</f>
        <v>Demonstrate/Explain range commands</v>
      </c>
      <c r="U69" s="160"/>
      <c r="V69" s="160" t="str">
        <f>IF('Shooting Sports'!X41&lt;&gt;"", 'Shooting Sports'!X41, "")</f>
        <v/>
      </c>
      <c r="W69" s="233"/>
      <c r="AB69" s="233"/>
      <c r="AG69" s="233"/>
    </row>
    <row r="70" spans="5:33" ht="13.2" customHeight="1">
      <c r="O70"/>
      <c r="S70" s="160" t="str">
        <f>'Shooting Sports'!B42</f>
        <v>S3</v>
      </c>
      <c r="T70" s="160" t="str">
        <f>'Shooting Sports'!C42</f>
        <v>Shoot with your off hand</v>
      </c>
      <c r="U70" s="160"/>
      <c r="V70" s="160" t="str">
        <f>IF('Shooting Sports'!X42&lt;&gt;"", 'Shooting Sports'!X42, "")</f>
        <v/>
      </c>
    </row>
    <row r="71" spans="5:33" ht="12.75" customHeight="1">
      <c r="R71" s="233"/>
      <c r="T71"/>
      <c r="U71"/>
      <c r="W71" s="233"/>
      <c r="AB71" s="233"/>
      <c r="AG71" s="233"/>
    </row>
    <row r="72" spans="5:33" ht="12.75" customHeight="1">
      <c r="R72" s="233"/>
      <c r="T72"/>
      <c r="U72"/>
      <c r="W72" s="233"/>
      <c r="AB72" s="233"/>
      <c r="AG72" s="233"/>
    </row>
    <row r="73" spans="5:33">
      <c r="E73"/>
      <c r="R73" s="104"/>
      <c r="T73"/>
      <c r="U73"/>
      <c r="W73" s="104"/>
      <c r="AB73" s="104"/>
      <c r="AG73" s="104"/>
    </row>
    <row r="74" spans="5:33">
      <c r="E74"/>
      <c r="R74" s="104"/>
      <c r="T74"/>
      <c r="U74"/>
      <c r="W74" s="104"/>
      <c r="AB74" s="104"/>
      <c r="AG74" s="104"/>
    </row>
    <row r="75" spans="5:33">
      <c r="E75"/>
      <c r="R75" s="233"/>
      <c r="T75"/>
      <c r="U75"/>
      <c r="W75" s="233"/>
      <c r="AB75" s="233"/>
      <c r="AG75" s="233"/>
    </row>
    <row r="76" spans="5:33">
      <c r="R76" s="233"/>
      <c r="T76"/>
      <c r="U76"/>
      <c r="W76" s="233"/>
      <c r="AB76" s="233"/>
      <c r="AG76" s="233"/>
    </row>
    <row r="77" spans="5:33">
      <c r="R77" s="233"/>
      <c r="T77"/>
      <c r="U77"/>
      <c r="W77" s="233"/>
      <c r="AB77" s="233"/>
      <c r="AG77" s="233"/>
    </row>
    <row r="78" spans="5:33">
      <c r="O78"/>
      <c r="R78" s="233"/>
      <c r="T78"/>
      <c r="U78"/>
      <c r="W78" s="233"/>
      <c r="AB78" s="233"/>
      <c r="AG78" s="233"/>
    </row>
    <row r="79" spans="5:33">
      <c r="J79"/>
      <c r="R79" s="233"/>
      <c r="T79"/>
      <c r="U79"/>
      <c r="W79" s="233"/>
      <c r="AB79" s="233"/>
      <c r="AG79" s="233"/>
    </row>
    <row r="80" spans="5:33" ht="13.2" customHeight="1">
      <c r="E80"/>
      <c r="J80"/>
      <c r="R80" s="233"/>
      <c r="T80"/>
      <c r="U80"/>
      <c r="W80" s="233"/>
      <c r="AB80" s="233"/>
      <c r="AG80" s="233"/>
    </row>
    <row r="81" spans="5:37" ht="12.75" customHeight="1">
      <c r="E81"/>
      <c r="R81" s="234"/>
      <c r="T81"/>
      <c r="U81"/>
      <c r="W81" s="234"/>
      <c r="AB81" s="234"/>
      <c r="AG81" s="234"/>
    </row>
    <row r="82" spans="5:37" ht="12.75" customHeight="1">
      <c r="E82"/>
      <c r="R82" s="234"/>
      <c r="T82"/>
      <c r="U82"/>
      <c r="W82" s="234"/>
      <c r="AB82" s="234"/>
      <c r="AG82" s="234"/>
    </row>
    <row r="83" spans="5:37">
      <c r="R83" s="234"/>
      <c r="T83"/>
      <c r="U83"/>
      <c r="W83" s="234"/>
      <c r="AB83" s="234"/>
      <c r="AG83" s="234"/>
    </row>
    <row r="84" spans="5:37">
      <c r="E84"/>
      <c r="R84" s="235"/>
      <c r="T84"/>
      <c r="U84"/>
      <c r="W84" s="235"/>
      <c r="AB84" s="235"/>
      <c r="AG84" s="235"/>
    </row>
    <row r="85" spans="5:37">
      <c r="E85"/>
      <c r="J85"/>
      <c r="R85" s="233"/>
      <c r="T85"/>
      <c r="U85"/>
      <c r="W85" s="233"/>
      <c r="AB85" s="233"/>
      <c r="AG85" s="233"/>
    </row>
    <row r="86" spans="5:37">
      <c r="E86"/>
      <c r="J86"/>
      <c r="R86" s="233"/>
      <c r="T86"/>
      <c r="U86"/>
      <c r="W86" s="233"/>
      <c r="AB86" s="233"/>
      <c r="AG86" s="233"/>
    </row>
    <row r="87" spans="5:37" ht="13.2" customHeight="1">
      <c r="J87"/>
      <c r="R87" s="233"/>
      <c r="T87"/>
      <c r="U87"/>
      <c r="X87" s="233"/>
      <c r="Y87"/>
      <c r="Z87"/>
      <c r="AA87"/>
      <c r="AB87"/>
      <c r="AC87" s="233"/>
      <c r="AG87"/>
      <c r="AH87" s="233"/>
      <c r="AI87" s="26"/>
      <c r="AJ87" s="26"/>
      <c r="AK87" s="26"/>
    </row>
    <row r="88" spans="5:37" ht="12.75" customHeight="1">
      <c r="R88" s="233"/>
      <c r="T88"/>
      <c r="U88"/>
      <c r="X88" s="233"/>
      <c r="Y88"/>
      <c r="Z88"/>
      <c r="AA88"/>
      <c r="AB88"/>
      <c r="AC88" s="233"/>
      <c r="AG88"/>
      <c r="AH88" s="233"/>
      <c r="AI88" s="26"/>
      <c r="AJ88" s="26"/>
      <c r="AK88" s="26"/>
    </row>
    <row r="89" spans="5:37" ht="12.75" customHeight="1">
      <c r="J89"/>
      <c r="O89" s="158"/>
      <c r="P89" s="29"/>
      <c r="R89" s="233"/>
      <c r="T89"/>
      <c r="U89"/>
      <c r="X89" s="233"/>
      <c r="Y89"/>
      <c r="Z89"/>
      <c r="AA89"/>
      <c r="AB89"/>
      <c r="AC89" s="233"/>
      <c r="AG89"/>
      <c r="AH89" s="233"/>
      <c r="AI89" s="26"/>
      <c r="AJ89" s="26"/>
      <c r="AK89" s="26"/>
    </row>
    <row r="90" spans="5:37">
      <c r="J90"/>
      <c r="O90" s="158"/>
      <c r="P90" s="29"/>
      <c r="T90"/>
      <c r="U90"/>
    </row>
    <row r="91" spans="5:37">
      <c r="J91"/>
      <c r="O91" s="158"/>
      <c r="P91" s="29"/>
      <c r="R91" s="233"/>
      <c r="T91"/>
      <c r="U91"/>
      <c r="W91" s="233"/>
      <c r="AB91" s="233"/>
      <c r="AG91" s="233"/>
    </row>
    <row r="92" spans="5:37">
      <c r="R92" s="233"/>
      <c r="T92"/>
      <c r="U92"/>
      <c r="W92" s="233"/>
      <c r="AB92" s="233"/>
      <c r="AG92" s="233"/>
    </row>
    <row r="93" spans="5:37">
      <c r="R93" s="233"/>
      <c r="T93"/>
      <c r="U93"/>
      <c r="W93" s="233"/>
      <c r="AB93" s="233"/>
      <c r="AG93" s="233"/>
    </row>
    <row r="94" spans="5:37">
      <c r="R94" s="233"/>
      <c r="T94"/>
      <c r="U94"/>
      <c r="W94" s="233"/>
      <c r="AB94" s="233"/>
      <c r="AG94" s="233"/>
    </row>
    <row r="95" spans="5:37">
      <c r="R95" s="233"/>
      <c r="T95"/>
      <c r="U95"/>
      <c r="W95" s="233"/>
      <c r="AB95" s="233"/>
      <c r="AG95" s="233"/>
    </row>
    <row r="96" spans="5:37">
      <c r="R96" s="233"/>
      <c r="T96"/>
      <c r="U96"/>
      <c r="W96" s="233"/>
      <c r="AB96" s="233"/>
      <c r="AG96" s="233"/>
    </row>
    <row r="97" spans="5:33">
      <c r="R97" s="230"/>
      <c r="T97"/>
      <c r="U97"/>
      <c r="W97" s="230"/>
      <c r="AB97" s="230"/>
      <c r="AG97" s="230"/>
    </row>
    <row r="98" spans="5:33">
      <c r="T98"/>
      <c r="U98"/>
    </row>
    <row r="99" spans="5:33">
      <c r="R99" s="233"/>
      <c r="T99"/>
      <c r="U99"/>
      <c r="W99" s="233"/>
      <c r="AB99" s="233"/>
      <c r="AG99" s="233"/>
    </row>
    <row r="100" spans="5:33">
      <c r="R100" s="233"/>
      <c r="T100"/>
      <c r="U100"/>
      <c r="W100" s="233"/>
      <c r="AB100" s="233"/>
      <c r="AG100" s="233"/>
    </row>
    <row r="101" spans="5:33">
      <c r="R101" s="233"/>
      <c r="T101"/>
      <c r="U101"/>
      <c r="W101" s="233"/>
      <c r="AB101" s="233"/>
      <c r="AG101" s="233"/>
    </row>
    <row r="102" spans="5:33">
      <c r="R102" s="233"/>
      <c r="W102" s="233"/>
      <c r="AB102" s="233"/>
      <c r="AG102" s="233"/>
    </row>
    <row r="103" spans="5:33">
      <c r="R103" s="233"/>
      <c r="W103" s="233"/>
      <c r="AB103" s="233"/>
      <c r="AG103" s="233"/>
    </row>
    <row r="104" spans="5:33">
      <c r="R104" s="233"/>
      <c r="W104" s="233"/>
      <c r="AB104" s="233"/>
      <c r="AG104" s="233"/>
    </row>
    <row r="105" spans="5:33">
      <c r="R105" s="233"/>
      <c r="W105" s="233"/>
      <c r="AB105" s="233"/>
      <c r="AG105" s="233"/>
    </row>
    <row r="108" spans="5:33">
      <c r="E108"/>
    </row>
    <row r="113" spans="10:33">
      <c r="J113" s="158"/>
      <c r="K113" s="29"/>
      <c r="O113"/>
    </row>
    <row r="114" spans="10:33">
      <c r="R114" s="236"/>
      <c r="W114" s="236"/>
      <c r="AB114" s="236"/>
      <c r="AG114" s="236"/>
    </row>
    <row r="181" spans="24:27">
      <c r="X181" s="223"/>
      <c r="Y181" s="237"/>
      <c r="Z181" s="237"/>
      <c r="AA181" s="223"/>
    </row>
    <row r="182" spans="24:27">
      <c r="X182" s="223"/>
      <c r="Y182" s="237"/>
      <c r="Z182" s="237"/>
      <c r="AA182" s="223"/>
    </row>
    <row r="183" spans="24:27">
      <c r="X183" s="223"/>
      <c r="Y183" s="237"/>
      <c r="Z183" s="237"/>
      <c r="AA183" s="223"/>
    </row>
    <row r="184" spans="24:27">
      <c r="X184" s="223"/>
      <c r="Y184" s="237"/>
      <c r="Z184" s="237"/>
      <c r="AA184" s="223"/>
    </row>
    <row r="185" spans="24:27">
      <c r="X185" s="223"/>
      <c r="Y185" s="237"/>
      <c r="Z185" s="237"/>
      <c r="AA185" s="223"/>
    </row>
  </sheetData>
  <sheetProtection algorithmName="SHA-512" hashValue="89wX64WYy13ZFd+OaP9ZPv/0DhyilLfFOHHdgom7egzaOEJR6LI2vVw5pkKhXkzt4i2xE0INIO398i1QLMkroA==" saltValue="1olLqUSwbkMT8qT/mKHHdw==" spinCount="100000" sheet="1" selectLockedCells="1" selectUnlockedCells="1"/>
  <mergeCells count="58">
    <mergeCell ref="D1:G2"/>
    <mergeCell ref="I1:L2"/>
    <mergeCell ref="N1:Q2"/>
    <mergeCell ref="D3:G3"/>
    <mergeCell ref="I4:I10"/>
    <mergeCell ref="S1:V2"/>
    <mergeCell ref="X1:AA2"/>
    <mergeCell ref="AC1:AF2"/>
    <mergeCell ref="AH1:AK2"/>
    <mergeCell ref="D4:D12"/>
    <mergeCell ref="N4:N8"/>
    <mergeCell ref="T4:U4"/>
    <mergeCell ref="T5:U5"/>
    <mergeCell ref="T6:U6"/>
    <mergeCell ref="T7:U7"/>
    <mergeCell ref="T8:U8"/>
    <mergeCell ref="T9:U9"/>
    <mergeCell ref="N10:N15"/>
    <mergeCell ref="T10:U10"/>
    <mergeCell ref="T11:U11"/>
    <mergeCell ref="I12:I20"/>
    <mergeCell ref="T12:U12"/>
    <mergeCell ref="D13:G13"/>
    <mergeCell ref="T13:U13"/>
    <mergeCell ref="D14:D20"/>
    <mergeCell ref="T14:U14"/>
    <mergeCell ref="T15:U15"/>
    <mergeCell ref="T16:U16"/>
    <mergeCell ref="N17:N22"/>
    <mergeCell ref="T17:U17"/>
    <mergeCell ref="T18:U18"/>
    <mergeCell ref="T19:U19"/>
    <mergeCell ref="T20:U20"/>
    <mergeCell ref="T21:U21"/>
    <mergeCell ref="D22:D27"/>
    <mergeCell ref="I22:I40"/>
    <mergeCell ref="T22:U22"/>
    <mergeCell ref="T23:U23"/>
    <mergeCell ref="N24:N29"/>
    <mergeCell ref="T24:U24"/>
    <mergeCell ref="T25:U25"/>
    <mergeCell ref="T26:U26"/>
    <mergeCell ref="T27:U27"/>
    <mergeCell ref="T28:U28"/>
    <mergeCell ref="T29:U29"/>
    <mergeCell ref="T30:U30"/>
    <mergeCell ref="N31:N36"/>
    <mergeCell ref="T31:U31"/>
    <mergeCell ref="T32:U32"/>
    <mergeCell ref="D34:D40"/>
    <mergeCell ref="S36:V37"/>
    <mergeCell ref="N38:N41"/>
    <mergeCell ref="D29:D32"/>
    <mergeCell ref="D42:D47"/>
    <mergeCell ref="I42:I47"/>
    <mergeCell ref="N43:N49"/>
    <mergeCell ref="I49:I62"/>
    <mergeCell ref="N51:N55"/>
  </mergeCells>
  <pageMargins left="0.7" right="0.7" top="0.75" bottom="0.75" header="0.3" footer="0.3"/>
  <pageSetup scale="42" orientation="portrait"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showGridLines="0" zoomScaleNormal="100" workbookViewId="0">
      <selection activeCell="E5" sqref="E5"/>
    </sheetView>
  </sheetViews>
  <sheetFormatPr defaultRowHeight="13.2"/>
  <cols>
    <col min="1" max="1" width="3.44140625" customWidth="1"/>
    <col min="2" max="2" width="3" customWidth="1"/>
    <col min="3" max="3" width="12" customWidth="1"/>
    <col min="4" max="4" width="12.6640625" customWidth="1"/>
    <col min="5" max="25" width="3.44140625" customWidth="1"/>
  </cols>
  <sheetData>
    <row r="1" spans="1:25" ht="12.75" customHeight="1">
      <c r="A1" s="271" t="s">
        <v>125</v>
      </c>
      <c r="B1" s="43"/>
      <c r="C1" s="114" t="s">
        <v>126</v>
      </c>
      <c r="D1" s="112" t="s">
        <v>127</v>
      </c>
      <c r="E1" s="270" t="str">
        <f ca="1">'Scout 1'!$A1</f>
        <v>Scout 1</v>
      </c>
      <c r="F1" s="270" t="str">
        <f ca="1">'Scout 2'!$A1</f>
        <v>Scout 2</v>
      </c>
      <c r="G1" s="270" t="str">
        <f ca="1">'Scout 3'!$A1</f>
        <v>Scout 3</v>
      </c>
      <c r="H1" s="270" t="str">
        <f ca="1">'Scout 4'!$A1</f>
        <v>Scout 4</v>
      </c>
      <c r="I1" s="270" t="str">
        <f ca="1">'Scout 5'!$A1</f>
        <v>Scout 5</v>
      </c>
      <c r="J1" s="270" t="str">
        <f ca="1">'Scout 6'!$A1</f>
        <v>Scout 6</v>
      </c>
      <c r="K1" s="270" t="str">
        <f ca="1">'Scout 7'!$A1</f>
        <v>Scout 7</v>
      </c>
      <c r="L1" s="270" t="str">
        <f ca="1">'Scout 8'!$A1</f>
        <v>Scout 8</v>
      </c>
      <c r="M1" s="270" t="str">
        <f ca="1">'Scout 9'!$A1</f>
        <v>Scout 9</v>
      </c>
      <c r="N1" s="270" t="str">
        <f ca="1">'Scout 10'!$A1</f>
        <v>Scout 10</v>
      </c>
      <c r="O1" s="270" t="str">
        <f ca="1">'Scout 11'!$A1</f>
        <v>Scout 11</v>
      </c>
      <c r="P1" s="270" t="str">
        <f ca="1">'Scout 12'!$A1</f>
        <v>Scout 12</v>
      </c>
      <c r="Q1" s="270" t="str">
        <f ca="1">'Scout 13'!$A1</f>
        <v>Scout 13</v>
      </c>
      <c r="R1" s="270" t="str">
        <f ca="1">'Scout 14'!$A1</f>
        <v>Scout 14</v>
      </c>
      <c r="S1" s="270" t="str">
        <f ca="1">'Scout 15'!$A1</f>
        <v>Scout 15</v>
      </c>
      <c r="T1" s="270" t="str">
        <f ca="1">'Scout 16'!$A1</f>
        <v>Scout 16</v>
      </c>
      <c r="U1" s="270" t="str">
        <f ca="1">'Scout 17'!$A1</f>
        <v>Scout 17</v>
      </c>
      <c r="V1" s="270" t="str">
        <f ca="1">'Scout 18'!$A1</f>
        <v>Scout 18</v>
      </c>
      <c r="W1" s="270" t="str">
        <f ca="1">'Scout 19'!$A1</f>
        <v>Scout 19</v>
      </c>
      <c r="X1" s="270" t="str">
        <f ca="1">'Scout 20'!$A1</f>
        <v>Scout 20</v>
      </c>
      <c r="Y1" s="271" t="s">
        <v>125</v>
      </c>
    </row>
    <row r="2" spans="1:25">
      <c r="A2" s="272"/>
      <c r="C2" s="20" t="s">
        <v>128</v>
      </c>
      <c r="D2" s="115" t="s">
        <v>127</v>
      </c>
      <c r="E2" s="270"/>
      <c r="F2" s="270"/>
      <c r="G2" s="270"/>
      <c r="H2" s="270"/>
      <c r="I2" s="270"/>
      <c r="J2" s="270"/>
      <c r="K2" s="270"/>
      <c r="L2" s="270"/>
      <c r="M2" s="270"/>
      <c r="N2" s="270"/>
      <c r="O2" s="270"/>
      <c r="P2" s="270"/>
      <c r="Q2" s="270"/>
      <c r="R2" s="270"/>
      <c r="S2" s="270"/>
      <c r="T2" s="270"/>
      <c r="U2" s="270"/>
      <c r="V2" s="270"/>
      <c r="W2" s="270"/>
      <c r="X2" s="270"/>
      <c r="Y2" s="272"/>
    </row>
    <row r="3" spans="1:25">
      <c r="A3" s="272"/>
      <c r="E3" s="270"/>
      <c r="F3" s="270"/>
      <c r="G3" s="270"/>
      <c r="H3" s="270"/>
      <c r="I3" s="270"/>
      <c r="J3" s="270"/>
      <c r="K3" s="270"/>
      <c r="L3" s="270"/>
      <c r="M3" s="270"/>
      <c r="N3" s="270"/>
      <c r="O3" s="270"/>
      <c r="P3" s="270"/>
      <c r="Q3" s="270"/>
      <c r="R3" s="270"/>
      <c r="S3" s="270"/>
      <c r="T3" s="270"/>
      <c r="U3" s="270"/>
      <c r="V3" s="270"/>
      <c r="W3" s="270"/>
      <c r="X3" s="270"/>
      <c r="Y3" s="272"/>
    </row>
    <row r="4" spans="1:25">
      <c r="A4" s="272"/>
      <c r="B4" s="277" t="s">
        <v>129</v>
      </c>
      <c r="C4" s="278"/>
      <c r="D4" s="278"/>
      <c r="E4" s="270"/>
      <c r="F4" s="270"/>
      <c r="G4" s="270"/>
      <c r="H4" s="270"/>
      <c r="I4" s="270"/>
      <c r="J4" s="270"/>
      <c r="K4" s="270"/>
      <c r="L4" s="270"/>
      <c r="M4" s="270"/>
      <c r="N4" s="270"/>
      <c r="O4" s="270"/>
      <c r="P4" s="270"/>
      <c r="Q4" s="270"/>
      <c r="R4" s="270"/>
      <c r="S4" s="270"/>
      <c r="T4" s="270"/>
      <c r="U4" s="270"/>
      <c r="V4" s="270"/>
      <c r="W4" s="270"/>
      <c r="X4" s="270"/>
      <c r="Y4" s="272"/>
    </row>
    <row r="5" spans="1:25">
      <c r="A5" s="272"/>
      <c r="B5">
        <v>1</v>
      </c>
      <c r="C5" s="269" t="s">
        <v>130</v>
      </c>
      <c r="D5" s="269"/>
      <c r="E5" s="84"/>
      <c r="F5" s="84"/>
      <c r="G5" s="84"/>
      <c r="H5" s="84"/>
      <c r="I5" s="84"/>
      <c r="J5" s="84"/>
      <c r="K5" s="84"/>
      <c r="L5" s="84"/>
      <c r="M5" s="84"/>
      <c r="N5" s="84"/>
      <c r="O5" s="84"/>
      <c r="P5" s="84"/>
      <c r="Q5" s="84"/>
      <c r="R5" s="84"/>
      <c r="S5" s="116"/>
      <c r="T5" s="116"/>
      <c r="U5" s="116"/>
      <c r="V5" s="116"/>
      <c r="W5" s="116"/>
      <c r="X5" s="116"/>
      <c r="Y5" s="272"/>
    </row>
    <row r="6" spans="1:25">
      <c r="A6" s="272"/>
      <c r="B6">
        <v>2</v>
      </c>
      <c r="C6" s="269" t="s">
        <v>131</v>
      </c>
      <c r="D6" s="269"/>
      <c r="E6" s="84"/>
      <c r="F6" s="84"/>
      <c r="G6" s="84"/>
      <c r="H6" s="84"/>
      <c r="I6" s="84"/>
      <c r="J6" s="84"/>
      <c r="K6" s="84"/>
      <c r="L6" s="84"/>
      <c r="M6" s="84"/>
      <c r="N6" s="84"/>
      <c r="O6" s="84"/>
      <c r="P6" s="84"/>
      <c r="Q6" s="84"/>
      <c r="R6" s="84"/>
      <c r="S6" s="116"/>
      <c r="T6" s="116"/>
      <c r="U6" s="116"/>
      <c r="V6" s="116"/>
      <c r="W6" s="116"/>
      <c r="X6" s="116"/>
      <c r="Y6" s="272"/>
    </row>
    <row r="7" spans="1:25">
      <c r="A7" s="272"/>
      <c r="B7">
        <v>3</v>
      </c>
      <c r="C7" s="269" t="s">
        <v>132</v>
      </c>
      <c r="D7" s="269"/>
      <c r="E7" s="84"/>
      <c r="F7" s="84"/>
      <c r="G7" s="84"/>
      <c r="H7" s="84"/>
      <c r="I7" s="84"/>
      <c r="J7" s="84"/>
      <c r="K7" s="84"/>
      <c r="L7" s="84"/>
      <c r="M7" s="84"/>
      <c r="N7" s="84"/>
      <c r="O7" s="84"/>
      <c r="P7" s="84"/>
      <c r="Q7" s="84"/>
      <c r="R7" s="84"/>
      <c r="S7" s="116"/>
      <c r="T7" s="116"/>
      <c r="U7" s="116"/>
      <c r="V7" s="116"/>
      <c r="W7" s="116"/>
      <c r="X7" s="116"/>
      <c r="Y7" s="272"/>
    </row>
    <row r="8" spans="1:25">
      <c r="A8" s="272"/>
      <c r="B8">
        <v>4</v>
      </c>
      <c r="C8" s="276" t="s">
        <v>133</v>
      </c>
      <c r="D8" s="276"/>
      <c r="E8" s="84"/>
      <c r="F8" s="84"/>
      <c r="G8" s="84"/>
      <c r="H8" s="84"/>
      <c r="I8" s="84"/>
      <c r="J8" s="84"/>
      <c r="K8" s="84"/>
      <c r="L8" s="84"/>
      <c r="M8" s="84"/>
      <c r="N8" s="84"/>
      <c r="O8" s="84"/>
      <c r="P8" s="84"/>
      <c r="Q8" s="84"/>
      <c r="R8" s="84"/>
      <c r="S8" s="116"/>
      <c r="T8" s="116"/>
      <c r="U8" s="116"/>
      <c r="V8" s="116"/>
      <c r="W8" s="116"/>
      <c r="X8" s="116"/>
      <c r="Y8" s="272"/>
    </row>
    <row r="9" spans="1:25">
      <c r="A9" s="272"/>
      <c r="Y9" s="272"/>
    </row>
    <row r="10" spans="1:25">
      <c r="A10" s="272"/>
      <c r="Y10" s="272"/>
    </row>
    <row r="11" spans="1:25">
      <c r="A11" s="272"/>
      <c r="Y11" s="272"/>
    </row>
    <row r="12" spans="1:25" s="117" customFormat="1" ht="15.75" customHeight="1">
      <c r="A12" s="272"/>
      <c r="C12" s="274" t="s">
        <v>134</v>
      </c>
      <c r="D12" s="274"/>
      <c r="E12" s="274"/>
      <c r="F12" s="274"/>
      <c r="G12" s="275"/>
      <c r="H12" s="275"/>
      <c r="I12" s="275"/>
      <c r="Y12" s="272"/>
    </row>
    <row r="13" spans="1:25" s="117" customFormat="1" ht="15.75" customHeight="1">
      <c r="A13" s="272"/>
      <c r="C13" s="274" t="s">
        <v>135</v>
      </c>
      <c r="D13" s="274"/>
      <c r="E13" s="274"/>
      <c r="F13" s="274"/>
      <c r="G13" s="279"/>
      <c r="H13" s="279"/>
      <c r="I13" s="279"/>
      <c r="Y13" s="272"/>
    </row>
    <row r="14" spans="1:25" s="117" customFormat="1" ht="15.75" customHeight="1">
      <c r="A14" s="272"/>
      <c r="C14" s="274" t="s">
        <v>136</v>
      </c>
      <c r="D14" s="274"/>
      <c r="E14" s="274"/>
      <c r="F14" s="274"/>
      <c r="G14" s="279"/>
      <c r="H14" s="279"/>
      <c r="I14" s="279"/>
      <c r="Y14" s="272"/>
    </row>
    <row r="15" spans="1:25" s="117" customFormat="1" ht="15.75" customHeight="1">
      <c r="A15" s="273"/>
      <c r="C15" s="274" t="s">
        <v>137</v>
      </c>
      <c r="D15" s="274"/>
      <c r="E15" s="274"/>
      <c r="F15" s="274"/>
      <c r="G15" s="279"/>
      <c r="H15" s="279"/>
      <c r="I15" s="279"/>
      <c r="Y15" s="273"/>
    </row>
  </sheetData>
  <sheetProtection password="CA1D" sheet="1" selectLockedCells="1"/>
  <mergeCells count="35">
    <mergeCell ref="Y1:Y15"/>
    <mergeCell ref="S1:S4"/>
    <mergeCell ref="G13:I13"/>
    <mergeCell ref="G14:I14"/>
    <mergeCell ref="G15:I15"/>
    <mergeCell ref="P1:P4"/>
    <mergeCell ref="I1:I4"/>
    <mergeCell ref="J1:J4"/>
    <mergeCell ref="K1:K4"/>
    <mergeCell ref="L1:L4"/>
    <mergeCell ref="R1:R4"/>
    <mergeCell ref="T1:T4"/>
    <mergeCell ref="U1:U4"/>
    <mergeCell ref="X1:X4"/>
    <mergeCell ref="A1:A15"/>
    <mergeCell ref="C6:D6"/>
    <mergeCell ref="C7:D7"/>
    <mergeCell ref="C12:F12"/>
    <mergeCell ref="Q1:Q4"/>
    <mergeCell ref="C13:F13"/>
    <mergeCell ref="C14:F14"/>
    <mergeCell ref="C15:F15"/>
    <mergeCell ref="G12:I12"/>
    <mergeCell ref="F1:F4"/>
    <mergeCell ref="G1:G4"/>
    <mergeCell ref="H1:H4"/>
    <mergeCell ref="C8:D8"/>
    <mergeCell ref="N1:N4"/>
    <mergeCell ref="O1:O4"/>
    <mergeCell ref="B4:D4"/>
    <mergeCell ref="C5:D5"/>
    <mergeCell ref="M1:M4"/>
    <mergeCell ref="V1:V4"/>
    <mergeCell ref="W1:W4"/>
    <mergeCell ref="E1:E4"/>
  </mergeCells>
  <phoneticPr fontId="2" type="noConversion"/>
  <printOptions horizontalCentered="1"/>
  <pageMargins left="0.75" right="0.75" top="1.1599999999999999" bottom="1" header="0.5" footer="0.5"/>
  <pageSetup scale="88" orientation="portrait" horizontalDpi="4294967293" r:id="rId1"/>
  <headerFooter alignWithMargins="0">
    <oddHeader>&amp;C&amp;"Arial,Bold"&amp;14WebelosTrax&amp;"Arial,Regular"&amp;10
&amp;"Arial,Bold"&amp;12Recharter - &amp;D</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9"/>
  <sheetViews>
    <sheetView showGridLines="0" zoomScaleNormal="100" workbookViewId="0">
      <pane xSplit="4" ySplit="5" topLeftCell="E6" activePane="bottomRight" state="frozen"/>
      <selection pane="topRight" activeCell="E1" sqref="E1"/>
      <selection pane="bottomLeft" activeCell="A6" sqref="A6"/>
      <selection pane="bottomRight" activeCell="E6" sqref="E6"/>
    </sheetView>
  </sheetViews>
  <sheetFormatPr defaultColWidth="9.109375" defaultRowHeight="13.2"/>
  <cols>
    <col min="1" max="1" width="3.109375" style="26" customWidth="1"/>
    <col min="2" max="2" width="2.5546875" style="26" customWidth="1"/>
    <col min="3" max="3" width="13.5546875" style="26" customWidth="1"/>
    <col min="4" max="4" width="15.109375" style="26" customWidth="1"/>
    <col min="5" max="24" width="3.44140625" style="26" customWidth="1"/>
    <col min="25" max="25" width="3.109375" style="26" customWidth="1"/>
    <col min="26" max="16384" width="9.109375" style="26"/>
  </cols>
  <sheetData>
    <row r="1" spans="1:25" ht="12.6" customHeight="1">
      <c r="A1" s="285" t="s">
        <v>146</v>
      </c>
      <c r="B1" s="16"/>
      <c r="C1" s="17" t="s">
        <v>7</v>
      </c>
      <c r="D1" s="18"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285" t="s">
        <v>146</v>
      </c>
    </row>
    <row r="2" spans="1:25" ht="12.75" customHeight="1">
      <c r="A2" s="285"/>
      <c r="B2" s="19"/>
      <c r="C2" s="20" t="s">
        <v>8</v>
      </c>
      <c r="D2" s="21" t="str">
        <f>Instructions!F5</f>
        <v xml:space="preserve"> </v>
      </c>
      <c r="E2" s="283"/>
      <c r="F2" s="283"/>
      <c r="G2" s="283"/>
      <c r="H2" s="283"/>
      <c r="I2" s="283"/>
      <c r="J2" s="283"/>
      <c r="K2" s="283"/>
      <c r="L2" s="283"/>
      <c r="M2" s="283"/>
      <c r="N2" s="283"/>
      <c r="O2" s="283"/>
      <c r="P2" s="283"/>
      <c r="Q2" s="283"/>
      <c r="R2" s="283"/>
      <c r="S2" s="283"/>
      <c r="T2" s="283"/>
      <c r="U2" s="283"/>
      <c r="V2" s="283"/>
      <c r="W2" s="283"/>
      <c r="X2" s="283"/>
      <c r="Y2" s="285"/>
    </row>
    <row r="3" spans="1:25">
      <c r="A3" s="285"/>
      <c r="B3" s="289"/>
      <c r="C3" s="290"/>
      <c r="D3" s="291"/>
      <c r="E3" s="283"/>
      <c r="F3" s="283"/>
      <c r="G3" s="283"/>
      <c r="H3" s="283"/>
      <c r="I3" s="283"/>
      <c r="J3" s="283"/>
      <c r="K3" s="283"/>
      <c r="L3" s="283"/>
      <c r="M3" s="283"/>
      <c r="N3" s="283"/>
      <c r="O3" s="283"/>
      <c r="P3" s="283"/>
      <c r="Q3" s="283"/>
      <c r="R3" s="283"/>
      <c r="S3" s="283"/>
      <c r="T3" s="283"/>
      <c r="U3" s="283"/>
      <c r="V3" s="283"/>
      <c r="W3" s="283"/>
      <c r="X3" s="283"/>
      <c r="Y3" s="285"/>
    </row>
    <row r="4" spans="1:25" ht="12.75" customHeight="1">
      <c r="A4" s="285"/>
      <c r="B4" s="292" t="s">
        <v>10</v>
      </c>
      <c r="C4" s="293"/>
      <c r="D4" s="294"/>
      <c r="E4" s="284"/>
      <c r="F4" s="284"/>
      <c r="G4" s="284"/>
      <c r="H4" s="284"/>
      <c r="I4" s="284"/>
      <c r="J4" s="284"/>
      <c r="K4" s="284"/>
      <c r="L4" s="284"/>
      <c r="M4" s="284"/>
      <c r="N4" s="284"/>
      <c r="O4" s="284"/>
      <c r="P4" s="284"/>
      <c r="Q4" s="284"/>
      <c r="R4" s="284"/>
      <c r="S4" s="284"/>
      <c r="T4" s="284"/>
      <c r="U4" s="284"/>
      <c r="V4" s="284"/>
      <c r="W4" s="284"/>
      <c r="X4" s="284"/>
      <c r="Y4" s="285"/>
    </row>
    <row r="5" spans="1:25" customFormat="1" ht="20.25" customHeight="1">
      <c r="A5" s="285"/>
      <c r="B5" s="11"/>
      <c r="C5" s="11"/>
      <c r="D5" s="13"/>
      <c r="E5" s="13"/>
      <c r="F5" s="13"/>
      <c r="G5" s="11"/>
      <c r="H5" s="11"/>
      <c r="I5" s="11"/>
      <c r="J5" s="11"/>
      <c r="K5" s="295"/>
      <c r="L5" s="296"/>
      <c r="M5" s="296"/>
      <c r="N5" s="296"/>
      <c r="O5" s="296"/>
      <c r="P5" s="296"/>
      <c r="Q5" s="296"/>
      <c r="R5" s="296"/>
      <c r="S5" s="296"/>
      <c r="Y5" s="285"/>
    </row>
    <row r="6" spans="1:25" customFormat="1">
      <c r="A6" s="285"/>
      <c r="B6" s="2">
        <v>1</v>
      </c>
      <c r="C6" s="288" t="s">
        <v>147</v>
      </c>
      <c r="D6" s="281"/>
      <c r="E6" s="83"/>
      <c r="F6" s="51"/>
      <c r="G6" s="51"/>
      <c r="H6" s="51"/>
      <c r="I6" s="51"/>
      <c r="J6" s="51"/>
      <c r="K6" s="51"/>
      <c r="L6" s="51"/>
      <c r="M6" s="51"/>
      <c r="N6" s="51"/>
      <c r="O6" s="51"/>
      <c r="P6" s="51"/>
      <c r="Q6" s="51"/>
      <c r="R6" s="51"/>
      <c r="S6" s="51"/>
      <c r="T6" s="51"/>
      <c r="U6" s="51"/>
      <c r="V6" s="51"/>
      <c r="W6" s="51"/>
      <c r="X6" s="51"/>
      <c r="Y6" s="285"/>
    </row>
    <row r="7" spans="1:25" customFormat="1">
      <c r="A7" s="285"/>
      <c r="B7" s="65">
        <v>2</v>
      </c>
      <c r="C7" s="288" t="s">
        <v>148</v>
      </c>
      <c r="D7" s="281"/>
      <c r="E7" s="83"/>
      <c r="F7" s="51"/>
      <c r="G7" s="83"/>
      <c r="H7" s="51"/>
      <c r="I7" s="51"/>
      <c r="J7" s="51"/>
      <c r="K7" s="51"/>
      <c r="L7" s="51"/>
      <c r="M7" s="51"/>
      <c r="N7" s="51"/>
      <c r="O7" s="51"/>
      <c r="P7" s="51"/>
      <c r="Q7" s="51"/>
      <c r="R7" s="51"/>
      <c r="S7" s="51"/>
      <c r="T7" s="51"/>
      <c r="U7" s="51"/>
      <c r="V7" s="51"/>
      <c r="W7" s="51"/>
      <c r="X7" s="51"/>
      <c r="Y7" s="285"/>
    </row>
    <row r="8" spans="1:25" customFormat="1">
      <c r="A8" s="285"/>
      <c r="B8" s="2">
        <v>3</v>
      </c>
      <c r="C8" s="280" t="s">
        <v>32</v>
      </c>
      <c r="D8" s="281"/>
      <c r="E8" s="83"/>
      <c r="F8" s="83"/>
      <c r="G8" s="51"/>
      <c r="H8" s="51"/>
      <c r="I8" s="51"/>
      <c r="J8" s="51"/>
      <c r="K8" s="51"/>
      <c r="L8" s="51"/>
      <c r="M8" s="51"/>
      <c r="N8" s="51"/>
      <c r="O8" s="51"/>
      <c r="P8" s="51"/>
      <c r="Q8" s="51"/>
      <c r="R8" s="51"/>
      <c r="S8" s="51"/>
      <c r="T8" s="51"/>
      <c r="U8" s="51"/>
      <c r="V8" s="51"/>
      <c r="W8" s="51"/>
      <c r="X8" s="51"/>
      <c r="Y8" s="285"/>
    </row>
    <row r="9" spans="1:25" customFormat="1">
      <c r="A9" s="285"/>
      <c r="B9" s="65">
        <v>4</v>
      </c>
      <c r="C9" s="280" t="s">
        <v>33</v>
      </c>
      <c r="D9" s="281"/>
      <c r="E9" s="83"/>
      <c r="F9" s="83"/>
      <c r="G9" s="83"/>
      <c r="H9" s="51"/>
      <c r="I9" s="51"/>
      <c r="J9" s="51"/>
      <c r="K9" s="51"/>
      <c r="L9" s="51"/>
      <c r="M9" s="51"/>
      <c r="N9" s="51"/>
      <c r="O9" s="51"/>
      <c r="P9" s="51"/>
      <c r="Q9" s="51"/>
      <c r="R9" s="51"/>
      <c r="S9" s="51"/>
      <c r="T9" s="51"/>
      <c r="U9" s="51"/>
      <c r="V9" s="51"/>
      <c r="W9" s="51"/>
      <c r="X9" s="51"/>
      <c r="Y9" s="285"/>
    </row>
    <row r="10" spans="1:25" customFormat="1">
      <c r="A10" s="285"/>
      <c r="B10" s="2">
        <v>5</v>
      </c>
      <c r="C10" s="280" t="s">
        <v>34</v>
      </c>
      <c r="D10" s="281"/>
      <c r="E10" s="83"/>
      <c r="F10" s="83"/>
      <c r="G10" s="51"/>
      <c r="H10" s="51"/>
      <c r="I10" s="51"/>
      <c r="J10" s="51"/>
      <c r="K10" s="51"/>
      <c r="L10" s="51"/>
      <c r="M10" s="51"/>
      <c r="N10" s="51"/>
      <c r="O10" s="51"/>
      <c r="P10" s="51"/>
      <c r="Q10" s="51"/>
      <c r="R10" s="51"/>
      <c r="S10" s="51"/>
      <c r="T10" s="51"/>
      <c r="U10" s="51"/>
      <c r="V10" s="51"/>
      <c r="W10" s="51"/>
      <c r="X10" s="51"/>
      <c r="Y10" s="285"/>
    </row>
    <row r="11" spans="1:25" customFormat="1">
      <c r="A11" s="285"/>
      <c r="B11" s="65">
        <v>6</v>
      </c>
      <c r="C11" s="280" t="s">
        <v>35</v>
      </c>
      <c r="D11" s="281"/>
      <c r="E11" s="83"/>
      <c r="F11" s="51"/>
      <c r="G11" s="51"/>
      <c r="H11" s="51"/>
      <c r="I11" s="51"/>
      <c r="J11" s="51"/>
      <c r="K11" s="51"/>
      <c r="L11" s="51"/>
      <c r="M11" s="51"/>
      <c r="N11" s="51"/>
      <c r="O11" s="51"/>
      <c r="P11" s="51"/>
      <c r="Q11" s="51"/>
      <c r="R11" s="51"/>
      <c r="S11" s="51"/>
      <c r="T11" s="51"/>
      <c r="U11" s="51"/>
      <c r="V11" s="51"/>
      <c r="W11" s="51"/>
      <c r="X11" s="51"/>
      <c r="Y11" s="285"/>
    </row>
    <row r="12" spans="1:25" customFormat="1" ht="13.8" thickBot="1">
      <c r="A12" s="285"/>
      <c r="B12" s="2">
        <v>7</v>
      </c>
      <c r="C12" s="280" t="s">
        <v>36</v>
      </c>
      <c r="D12" s="281"/>
      <c r="E12" s="110"/>
      <c r="F12" s="110"/>
      <c r="G12" s="52"/>
      <c r="H12" s="52"/>
      <c r="I12" s="52"/>
      <c r="J12" s="52"/>
      <c r="K12" s="52"/>
      <c r="L12" s="52"/>
      <c r="M12" s="52"/>
      <c r="N12" s="52"/>
      <c r="O12" s="52"/>
      <c r="P12" s="52"/>
      <c r="Q12" s="52"/>
      <c r="R12" s="52"/>
      <c r="S12" s="52"/>
      <c r="T12" s="52"/>
      <c r="U12" s="52"/>
      <c r="V12" s="52"/>
      <c r="W12" s="52"/>
      <c r="X12" s="52"/>
      <c r="Y12" s="285"/>
    </row>
    <row r="13" spans="1:25" customFormat="1" ht="13.8" thickBot="1">
      <c r="A13" s="285"/>
      <c r="C13" s="286" t="s">
        <v>113</v>
      </c>
      <c r="D13" s="287"/>
      <c r="E13" s="53" t="str">
        <f>IF(SUMPRODUCT(ISTEXT(E6:E12)*1)=7, "C", IF(SUMPRODUCT(ISTEXT(E6:E12)*1)&gt;0, (SUMPRODUCT(ISTEXT(E6:E12)*1)/7)*100, ""))</f>
        <v/>
      </c>
      <c r="F13" s="53" t="str">
        <f t="shared" ref="F13:X13" si="0">IF(SUMPRODUCT(ISTEXT(F6:F12)*1)=7, "C", IF(SUMPRODUCT(ISTEXT(F6:F12)*1)&gt;0, (SUMPRODUCT(ISTEXT(F6:F12)*1)/7)*100, ""))</f>
        <v/>
      </c>
      <c r="G13" s="53" t="str">
        <f t="shared" si="0"/>
        <v/>
      </c>
      <c r="H13" s="53" t="str">
        <f t="shared" si="0"/>
        <v/>
      </c>
      <c r="I13" s="53" t="str">
        <f t="shared" si="0"/>
        <v/>
      </c>
      <c r="J13" s="53" t="str">
        <f t="shared" si="0"/>
        <v/>
      </c>
      <c r="K13" s="53" t="str">
        <f t="shared" si="0"/>
        <v/>
      </c>
      <c r="L13" s="53" t="str">
        <f t="shared" si="0"/>
        <v/>
      </c>
      <c r="M13" s="53" t="str">
        <f t="shared" si="0"/>
        <v/>
      </c>
      <c r="N13" s="53" t="str">
        <f t="shared" si="0"/>
        <v/>
      </c>
      <c r="O13" s="53" t="str">
        <f t="shared" si="0"/>
        <v/>
      </c>
      <c r="P13" s="53" t="str">
        <f t="shared" si="0"/>
        <v/>
      </c>
      <c r="Q13" s="53" t="str">
        <f t="shared" si="0"/>
        <v/>
      </c>
      <c r="R13" s="53" t="str">
        <f t="shared" si="0"/>
        <v/>
      </c>
      <c r="S13" s="53" t="str">
        <f t="shared" si="0"/>
        <v/>
      </c>
      <c r="T13" s="53" t="str">
        <f t="shared" si="0"/>
        <v/>
      </c>
      <c r="U13" s="53" t="str">
        <f t="shared" si="0"/>
        <v/>
      </c>
      <c r="V13" s="53" t="str">
        <f t="shared" si="0"/>
        <v/>
      </c>
      <c r="W13" s="53" t="str">
        <f t="shared" si="0"/>
        <v/>
      </c>
      <c r="X13" s="53" t="str">
        <f t="shared" si="0"/>
        <v/>
      </c>
      <c r="Y13" s="285"/>
    </row>
    <row r="14" spans="1:25">
      <c r="A14" s="22"/>
      <c r="B14" s="22"/>
      <c r="C14" s="22"/>
      <c r="D14" s="22"/>
      <c r="E14" s="22"/>
      <c r="F14" s="22"/>
      <c r="G14" s="22"/>
      <c r="H14" s="22"/>
      <c r="I14" s="22"/>
      <c r="J14" s="22"/>
      <c r="K14" s="22"/>
      <c r="L14" s="22"/>
      <c r="M14" s="22"/>
      <c r="N14" s="22"/>
      <c r="O14" s="22"/>
      <c r="P14" s="22"/>
      <c r="Q14" s="22"/>
      <c r="R14" s="22"/>
      <c r="S14" s="22"/>
      <c r="T14" s="22"/>
      <c r="U14" s="22"/>
      <c r="V14" s="22"/>
      <c r="W14" s="22"/>
      <c r="X14" s="22"/>
      <c r="Y14" s="125"/>
    </row>
    <row r="15" spans="1:25">
      <c r="A15" s="22"/>
      <c r="B15" s="22"/>
      <c r="C15" s="22"/>
      <c r="D15" s="22"/>
      <c r="E15" s="22"/>
      <c r="F15" s="22"/>
      <c r="G15" s="22"/>
      <c r="H15" s="22"/>
      <c r="I15" s="22"/>
      <c r="J15" s="22"/>
      <c r="K15" s="22"/>
      <c r="L15" s="22"/>
      <c r="M15" s="22"/>
      <c r="N15" s="22"/>
      <c r="O15" s="22"/>
      <c r="P15" s="22"/>
      <c r="Q15" s="22"/>
      <c r="R15" s="22"/>
      <c r="S15" s="22"/>
      <c r="T15" s="22"/>
      <c r="U15" s="22"/>
      <c r="V15" s="22"/>
      <c r="W15" s="22"/>
      <c r="X15" s="22"/>
    </row>
    <row r="16" spans="1:25">
      <c r="A16" s="22"/>
      <c r="B16" s="22"/>
      <c r="C16" s="22"/>
      <c r="D16" s="22"/>
      <c r="E16" s="22"/>
      <c r="F16" s="22"/>
      <c r="G16" s="22"/>
      <c r="H16" s="22"/>
      <c r="I16" s="22"/>
      <c r="J16" s="22"/>
      <c r="K16" s="22"/>
      <c r="L16" s="22"/>
      <c r="M16" s="22"/>
      <c r="N16" s="22"/>
      <c r="O16" s="22"/>
      <c r="P16" s="22"/>
      <c r="Q16" s="22"/>
      <c r="R16" s="22"/>
      <c r="S16" s="22"/>
      <c r="T16" s="22"/>
      <c r="U16" s="22"/>
      <c r="V16" s="22"/>
      <c r="W16" s="22"/>
      <c r="X16" s="22"/>
    </row>
    <row r="17" spans="1:24">
      <c r="A17" s="22"/>
      <c r="B17" s="22"/>
      <c r="C17" s="22"/>
      <c r="D17" s="22"/>
      <c r="E17" s="22"/>
      <c r="F17" s="22"/>
      <c r="G17" s="22"/>
      <c r="H17" s="22"/>
      <c r="I17" s="22"/>
      <c r="J17" s="22"/>
      <c r="K17" s="22"/>
      <c r="L17" s="22"/>
      <c r="M17" s="22"/>
      <c r="N17" s="22"/>
      <c r="O17" s="22"/>
      <c r="P17" s="22"/>
      <c r="Q17" s="22"/>
      <c r="R17" s="22"/>
      <c r="S17" s="22"/>
      <c r="T17" s="22"/>
      <c r="U17" s="22"/>
      <c r="V17" s="22"/>
      <c r="W17" s="22"/>
      <c r="X17" s="22"/>
    </row>
    <row r="18" spans="1:24">
      <c r="A18" s="22"/>
      <c r="B18" s="22"/>
      <c r="C18" s="22"/>
      <c r="D18" s="22"/>
      <c r="E18" s="22"/>
      <c r="F18" s="22"/>
      <c r="G18" s="22"/>
      <c r="H18" s="22"/>
      <c r="I18" s="22"/>
      <c r="J18" s="22"/>
      <c r="K18" s="22"/>
      <c r="L18" s="22"/>
      <c r="M18" s="22"/>
      <c r="N18" s="22"/>
      <c r="O18" s="22"/>
      <c r="P18" s="22"/>
      <c r="Q18" s="22"/>
      <c r="R18" s="22"/>
      <c r="S18" s="22"/>
      <c r="T18" s="22"/>
      <c r="U18" s="22"/>
      <c r="V18" s="22"/>
      <c r="W18" s="22"/>
      <c r="X18" s="22"/>
    </row>
    <row r="19" spans="1:24">
      <c r="A19" s="22"/>
      <c r="B19" s="22"/>
      <c r="C19" s="22"/>
      <c r="D19" s="22"/>
      <c r="E19" s="22"/>
      <c r="F19" s="22"/>
      <c r="G19" s="22"/>
      <c r="H19" s="22"/>
      <c r="I19" s="22"/>
      <c r="J19" s="22"/>
      <c r="K19" s="22"/>
      <c r="L19" s="22"/>
      <c r="M19" s="22"/>
      <c r="N19" s="22"/>
      <c r="O19" s="22"/>
      <c r="P19" s="22"/>
      <c r="Q19" s="22"/>
      <c r="R19" s="22"/>
      <c r="S19" s="22"/>
      <c r="T19" s="22"/>
      <c r="U19" s="22"/>
      <c r="V19" s="22"/>
      <c r="W19" s="22"/>
      <c r="X19" s="22"/>
    </row>
  </sheetData>
  <sheetProtection algorithmName="SHA-512" hashValue="X7PtIXb9IECLaFUjn4SOPWLG878TkClr3wR/BnSJoMqXH9RkSDQjYs2UvCzexApR7rymgWn2CQnul3+T6+7eiA==" saltValue="iMQNDz07x1QKAZBwyronCw==" spinCount="100000" sheet="1" selectLockedCells="1"/>
  <mergeCells count="33">
    <mergeCell ref="Y1:Y13"/>
    <mergeCell ref="E1:E4"/>
    <mergeCell ref="F1:F4"/>
    <mergeCell ref="K1:K4"/>
    <mergeCell ref="K5:S5"/>
    <mergeCell ref="T1:T4"/>
    <mergeCell ref="U1:U4"/>
    <mergeCell ref="V1:V4"/>
    <mergeCell ref="W1:W4"/>
    <mergeCell ref="J1:J4"/>
    <mergeCell ref="X1:X4"/>
    <mergeCell ref="Q1:Q4"/>
    <mergeCell ref="C11:D11"/>
    <mergeCell ref="B3:D3"/>
    <mergeCell ref="B4:D4"/>
    <mergeCell ref="S1:S4"/>
    <mergeCell ref="H1:H4"/>
    <mergeCell ref="C9:D9"/>
    <mergeCell ref="R1:R4"/>
    <mergeCell ref="A1:A13"/>
    <mergeCell ref="P1:P4"/>
    <mergeCell ref="M1:M4"/>
    <mergeCell ref="O1:O4"/>
    <mergeCell ref="N1:N4"/>
    <mergeCell ref="C13:D13"/>
    <mergeCell ref="C8:D8"/>
    <mergeCell ref="C6:D6"/>
    <mergeCell ref="C12:D12"/>
    <mergeCell ref="C7:D7"/>
    <mergeCell ref="L1:L4"/>
    <mergeCell ref="G1:G4"/>
    <mergeCell ref="I1:I4"/>
    <mergeCell ref="C10:D10"/>
  </mergeCells>
  <phoneticPr fontId="2" type="noConversion"/>
  <pageMargins left="0.75" right="0.7" top="1" bottom="1" header="0.5" footer="0.5"/>
  <pageSetup scale="86" orientation="portrait" r:id="rId1"/>
  <headerFooter alignWithMargins="0">
    <oddHeader>&amp;C&amp;"Arial,Bold"&amp;14WolfTrax&amp;12
Bobcat - &amp;D</oddHeader>
    <oddFooter>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zoomScaleNormal="100" workbookViewId="0">
      <selection activeCell="E13" sqref="E13"/>
    </sheetView>
  </sheetViews>
  <sheetFormatPr defaultRowHeight="13.2"/>
  <cols>
    <col min="1" max="1" width="3.109375" customWidth="1"/>
    <col min="2" max="2" width="3" bestFit="1" customWidth="1"/>
    <col min="3" max="4" width="17.109375" customWidth="1"/>
    <col min="5" max="24" width="3.44140625" customWidth="1"/>
    <col min="25" max="25" width="3.109375" customWidth="1"/>
  </cols>
  <sheetData>
    <row r="1" spans="1:25" ht="15.75" customHeight="1">
      <c r="A1" s="285" t="s">
        <v>348</v>
      </c>
      <c r="B1" s="16"/>
      <c r="C1" s="17" t="s">
        <v>7</v>
      </c>
      <c r="D1" s="18" t="s">
        <v>9</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285" t="s">
        <v>348</v>
      </c>
    </row>
    <row r="2" spans="1:25">
      <c r="A2" s="285"/>
      <c r="B2" s="19"/>
      <c r="C2" s="20" t="s">
        <v>8</v>
      </c>
      <c r="D2" s="21" t="s">
        <v>9</v>
      </c>
      <c r="E2" s="283"/>
      <c r="F2" s="283"/>
      <c r="G2" s="283"/>
      <c r="H2" s="283"/>
      <c r="I2" s="283"/>
      <c r="J2" s="283"/>
      <c r="K2" s="283"/>
      <c r="L2" s="283"/>
      <c r="M2" s="283"/>
      <c r="N2" s="283"/>
      <c r="O2" s="283"/>
      <c r="P2" s="283"/>
      <c r="Q2" s="283"/>
      <c r="R2" s="283"/>
      <c r="S2" s="283"/>
      <c r="T2" s="283"/>
      <c r="U2" s="283"/>
      <c r="V2" s="283"/>
      <c r="W2" s="283"/>
      <c r="X2" s="283"/>
      <c r="Y2" s="285"/>
    </row>
    <row r="3" spans="1:25">
      <c r="A3" s="285"/>
      <c r="B3" s="289"/>
      <c r="C3" s="290"/>
      <c r="D3" s="291"/>
      <c r="E3" s="283"/>
      <c r="F3" s="283"/>
      <c r="G3" s="283"/>
      <c r="H3" s="283"/>
      <c r="I3" s="283"/>
      <c r="J3" s="283"/>
      <c r="K3" s="283"/>
      <c r="L3" s="283"/>
      <c r="M3" s="283"/>
      <c r="N3" s="283"/>
      <c r="O3" s="283"/>
      <c r="P3" s="283"/>
      <c r="Q3" s="283"/>
      <c r="R3" s="283"/>
      <c r="S3" s="283"/>
      <c r="T3" s="283"/>
      <c r="U3" s="283"/>
      <c r="V3" s="283"/>
      <c r="W3" s="283"/>
      <c r="X3" s="283"/>
      <c r="Y3" s="285"/>
    </row>
    <row r="4" spans="1:25">
      <c r="A4" s="285"/>
      <c r="B4" s="297" t="s">
        <v>344</v>
      </c>
      <c r="C4" s="293"/>
      <c r="D4" s="294"/>
      <c r="E4" s="284"/>
      <c r="F4" s="284"/>
      <c r="G4" s="284"/>
      <c r="H4" s="284"/>
      <c r="I4" s="284"/>
      <c r="J4" s="284"/>
      <c r="K4" s="284"/>
      <c r="L4" s="284"/>
      <c r="M4" s="284"/>
      <c r="N4" s="284"/>
      <c r="O4" s="284"/>
      <c r="P4" s="284"/>
      <c r="Q4" s="284"/>
      <c r="R4" s="284"/>
      <c r="S4" s="284"/>
      <c r="T4" s="284"/>
      <c r="U4" s="284"/>
      <c r="V4" s="284"/>
      <c r="W4" s="284"/>
      <c r="X4" s="284"/>
      <c r="Y4" s="285"/>
    </row>
    <row r="5" spans="1:25">
      <c r="A5" s="285"/>
      <c r="B5" s="11"/>
      <c r="C5" s="11"/>
      <c r="D5" s="13"/>
      <c r="E5" s="13"/>
      <c r="F5" s="13"/>
      <c r="G5" s="11"/>
      <c r="H5" s="11"/>
      <c r="I5" s="11"/>
      <c r="J5" s="11"/>
      <c r="K5" s="295"/>
      <c r="L5" s="298"/>
      <c r="M5" s="298"/>
      <c r="N5" s="298"/>
      <c r="O5" s="298"/>
      <c r="P5" s="298"/>
      <c r="Q5" s="298"/>
      <c r="R5" s="298"/>
      <c r="S5" s="298"/>
      <c r="Y5" s="285"/>
    </row>
    <row r="6" spans="1:25">
      <c r="A6" s="285"/>
      <c r="B6" s="2" t="s">
        <v>297</v>
      </c>
      <c r="C6" s="288" t="s">
        <v>349</v>
      </c>
      <c r="D6" s="281"/>
      <c r="E6" s="161" t="str">
        <f>Achievements!E15</f>
        <v/>
      </c>
      <c r="F6" s="162" t="str">
        <f>Achievements!F15</f>
        <v/>
      </c>
      <c r="G6" s="162" t="str">
        <f>Achievements!G15</f>
        <v/>
      </c>
      <c r="H6" s="162" t="str">
        <f>Achievements!H15</f>
        <v/>
      </c>
      <c r="I6" s="162" t="str">
        <f>Achievements!I15</f>
        <v/>
      </c>
      <c r="J6" s="162" t="str">
        <f>Achievements!J15</f>
        <v/>
      </c>
      <c r="K6" s="162" t="str">
        <f>Achievements!K15</f>
        <v/>
      </c>
      <c r="L6" s="162" t="str">
        <f>Achievements!L15</f>
        <v/>
      </c>
      <c r="M6" s="162" t="str">
        <f>Achievements!M15</f>
        <v/>
      </c>
      <c r="N6" s="162" t="str">
        <f>Achievements!N15</f>
        <v/>
      </c>
      <c r="O6" s="162" t="str">
        <f>Achievements!O15</f>
        <v/>
      </c>
      <c r="P6" s="162" t="str">
        <f>Achievements!P15</f>
        <v/>
      </c>
      <c r="Q6" s="162" t="str">
        <f>Achievements!Q15</f>
        <v/>
      </c>
      <c r="R6" s="162" t="str">
        <f>Achievements!R15</f>
        <v/>
      </c>
      <c r="S6" s="162" t="str">
        <f>Achievements!S15</f>
        <v/>
      </c>
      <c r="T6" s="162" t="str">
        <f>Achievements!T15</f>
        <v/>
      </c>
      <c r="U6" s="162" t="str">
        <f>Achievements!U15</f>
        <v/>
      </c>
      <c r="V6" s="162" t="str">
        <f>Achievements!V15</f>
        <v/>
      </c>
      <c r="W6" s="162" t="str">
        <f>Achievements!W15</f>
        <v/>
      </c>
      <c r="X6" s="162" t="str">
        <f>Achievements!X15</f>
        <v/>
      </c>
      <c r="Y6" s="285"/>
    </row>
    <row r="7" spans="1:25">
      <c r="A7" s="285"/>
      <c r="B7" s="65" t="s">
        <v>298</v>
      </c>
      <c r="C7" s="288" t="s">
        <v>350</v>
      </c>
      <c r="D7" s="281"/>
      <c r="E7" s="161" t="str">
        <f>Achievements!E24</f>
        <v/>
      </c>
      <c r="F7" s="162" t="str">
        <f>Achievements!F24</f>
        <v/>
      </c>
      <c r="G7" s="162" t="str">
        <f>Achievements!G24</f>
        <v/>
      </c>
      <c r="H7" s="162" t="str">
        <f>Achievements!H24</f>
        <v/>
      </c>
      <c r="I7" s="162" t="str">
        <f>Achievements!I24</f>
        <v/>
      </c>
      <c r="J7" s="162" t="str">
        <f>Achievements!J24</f>
        <v/>
      </c>
      <c r="K7" s="162" t="str">
        <f>Achievements!K24</f>
        <v/>
      </c>
      <c r="L7" s="162" t="str">
        <f>Achievements!L24</f>
        <v/>
      </c>
      <c r="M7" s="162" t="str">
        <f>Achievements!M24</f>
        <v/>
      </c>
      <c r="N7" s="162" t="str">
        <f>Achievements!N24</f>
        <v/>
      </c>
      <c r="O7" s="162" t="str">
        <f>Achievements!O24</f>
        <v/>
      </c>
      <c r="P7" s="162" t="str">
        <f>Achievements!P24</f>
        <v/>
      </c>
      <c r="Q7" s="162" t="str">
        <f>Achievements!Q24</f>
        <v/>
      </c>
      <c r="R7" s="162" t="str">
        <f>Achievements!R24</f>
        <v/>
      </c>
      <c r="S7" s="162" t="str">
        <f>Achievements!S24</f>
        <v/>
      </c>
      <c r="T7" s="162" t="str">
        <f>Achievements!T24</f>
        <v/>
      </c>
      <c r="U7" s="162" t="str">
        <f>Achievements!U24</f>
        <v/>
      </c>
      <c r="V7" s="162" t="str">
        <f>Achievements!V24</f>
        <v/>
      </c>
      <c r="W7" s="162" t="str">
        <f>Achievements!W24</f>
        <v/>
      </c>
      <c r="X7" s="162" t="str">
        <f>Achievements!X24</f>
        <v/>
      </c>
      <c r="Y7" s="285"/>
    </row>
    <row r="8" spans="1:25">
      <c r="A8" s="285"/>
      <c r="B8" s="2" t="s">
        <v>309</v>
      </c>
      <c r="C8" s="280" t="s">
        <v>351</v>
      </c>
      <c r="D8" s="281"/>
      <c r="E8" s="161" t="str">
        <f>Achievements!E32</f>
        <v/>
      </c>
      <c r="F8" s="162" t="str">
        <f>Achievements!F32</f>
        <v/>
      </c>
      <c r="G8" s="162" t="str">
        <f>Achievements!G32</f>
        <v/>
      </c>
      <c r="H8" s="162" t="str">
        <f>Achievements!H32</f>
        <v/>
      </c>
      <c r="I8" s="162" t="str">
        <f>Achievements!I32</f>
        <v/>
      </c>
      <c r="J8" s="162" t="str">
        <f>Achievements!J32</f>
        <v/>
      </c>
      <c r="K8" s="162" t="str">
        <f>Achievements!K32</f>
        <v/>
      </c>
      <c r="L8" s="162" t="str">
        <f>Achievements!L32</f>
        <v/>
      </c>
      <c r="M8" s="162" t="str">
        <f>Achievements!M32</f>
        <v/>
      </c>
      <c r="N8" s="162" t="str">
        <f>Achievements!N32</f>
        <v/>
      </c>
      <c r="O8" s="162" t="str">
        <f>Achievements!O32</f>
        <v/>
      </c>
      <c r="P8" s="162" t="str">
        <f>Achievements!P32</f>
        <v/>
      </c>
      <c r="Q8" s="162" t="str">
        <f>Achievements!Q32</f>
        <v/>
      </c>
      <c r="R8" s="162" t="str">
        <f>Achievements!R32</f>
        <v/>
      </c>
      <c r="S8" s="162" t="str">
        <f>Achievements!S32</f>
        <v/>
      </c>
      <c r="T8" s="162" t="str">
        <f>Achievements!T32</f>
        <v/>
      </c>
      <c r="U8" s="162" t="str">
        <f>Achievements!U32</f>
        <v/>
      </c>
      <c r="V8" s="162" t="str">
        <f>Achievements!V32</f>
        <v/>
      </c>
      <c r="W8" s="162" t="str">
        <f>Achievements!W32</f>
        <v/>
      </c>
      <c r="X8" s="162" t="str">
        <f>Achievements!X32</f>
        <v/>
      </c>
      <c r="Y8" s="285"/>
    </row>
    <row r="9" spans="1:25">
      <c r="A9" s="285"/>
      <c r="B9" s="65" t="s">
        <v>311</v>
      </c>
      <c r="C9" s="280" t="s">
        <v>352</v>
      </c>
      <c r="D9" s="281"/>
      <c r="E9" s="161" t="str">
        <f>Achievements!E38</f>
        <v xml:space="preserve"> </v>
      </c>
      <c r="F9" s="162" t="str">
        <f>Achievements!F38</f>
        <v xml:space="preserve"> </v>
      </c>
      <c r="G9" s="162" t="str">
        <f>Achievements!G38</f>
        <v xml:space="preserve"> </v>
      </c>
      <c r="H9" s="162" t="str">
        <f>Achievements!H38</f>
        <v xml:space="preserve"> </v>
      </c>
      <c r="I9" s="162" t="str">
        <f>Achievements!I38</f>
        <v xml:space="preserve"> </v>
      </c>
      <c r="J9" s="162" t="str">
        <f>Achievements!J38</f>
        <v xml:space="preserve"> </v>
      </c>
      <c r="K9" s="162" t="str">
        <f>Achievements!K38</f>
        <v xml:space="preserve"> </v>
      </c>
      <c r="L9" s="162" t="str">
        <f>Achievements!L38</f>
        <v xml:space="preserve"> </v>
      </c>
      <c r="M9" s="162" t="str">
        <f>Achievements!M38</f>
        <v xml:space="preserve"> </v>
      </c>
      <c r="N9" s="162" t="str">
        <f>Achievements!N38</f>
        <v xml:space="preserve"> </v>
      </c>
      <c r="O9" s="162" t="str">
        <f>Achievements!O38</f>
        <v xml:space="preserve"> </v>
      </c>
      <c r="P9" s="162" t="str">
        <f>Achievements!P38</f>
        <v xml:space="preserve"> </v>
      </c>
      <c r="Q9" s="162" t="str">
        <f>Achievements!Q38</f>
        <v xml:space="preserve"> </v>
      </c>
      <c r="R9" s="162" t="str">
        <f>Achievements!R38</f>
        <v xml:space="preserve"> </v>
      </c>
      <c r="S9" s="162" t="str">
        <f>Achievements!S38</f>
        <v xml:space="preserve"> </v>
      </c>
      <c r="T9" s="162" t="str">
        <f>Achievements!T38</f>
        <v xml:space="preserve"> </v>
      </c>
      <c r="U9" s="162" t="str">
        <f>Achievements!U38</f>
        <v xml:space="preserve"> </v>
      </c>
      <c r="V9" s="162" t="str">
        <f>Achievements!V38</f>
        <v xml:space="preserve"> </v>
      </c>
      <c r="W9" s="162" t="str">
        <f>Achievements!W38</f>
        <v xml:space="preserve"> </v>
      </c>
      <c r="X9" s="162" t="str">
        <f>Achievements!X38</f>
        <v xml:space="preserve"> </v>
      </c>
      <c r="Y9" s="285"/>
    </row>
    <row r="10" spans="1:25">
      <c r="A10" s="285"/>
      <c r="B10" s="2" t="s">
        <v>321</v>
      </c>
      <c r="C10" s="280" t="s">
        <v>353</v>
      </c>
      <c r="D10" s="281"/>
      <c r="E10" s="161" t="str">
        <f>Achievements!E47</f>
        <v xml:space="preserve"> </v>
      </c>
      <c r="F10" s="162" t="str">
        <f>Achievements!F47</f>
        <v xml:space="preserve"> </v>
      </c>
      <c r="G10" s="162" t="str">
        <f>Achievements!G47</f>
        <v xml:space="preserve"> </v>
      </c>
      <c r="H10" s="162" t="str">
        <f>Achievements!H47</f>
        <v xml:space="preserve"> </v>
      </c>
      <c r="I10" s="162" t="str">
        <f>Achievements!I47</f>
        <v xml:space="preserve"> </v>
      </c>
      <c r="J10" s="162" t="str">
        <f>Achievements!J47</f>
        <v xml:space="preserve"> </v>
      </c>
      <c r="K10" s="162" t="str">
        <f>Achievements!K47</f>
        <v xml:space="preserve"> </v>
      </c>
      <c r="L10" s="162" t="str">
        <f>Achievements!L47</f>
        <v xml:space="preserve"> </v>
      </c>
      <c r="M10" s="162" t="str">
        <f>Achievements!M47</f>
        <v xml:space="preserve"> </v>
      </c>
      <c r="N10" s="162" t="str">
        <f>Achievements!N47</f>
        <v xml:space="preserve"> </v>
      </c>
      <c r="O10" s="162" t="str">
        <f>Achievements!O47</f>
        <v xml:space="preserve"> </v>
      </c>
      <c r="P10" s="162" t="str">
        <f>Achievements!P47</f>
        <v xml:space="preserve"> </v>
      </c>
      <c r="Q10" s="162" t="str">
        <f>Achievements!Q47</f>
        <v xml:space="preserve"> </v>
      </c>
      <c r="R10" s="162" t="str">
        <f>Achievements!R47</f>
        <v xml:space="preserve"> </v>
      </c>
      <c r="S10" s="162" t="str">
        <f>Achievements!S47</f>
        <v xml:space="preserve"> </v>
      </c>
      <c r="T10" s="162" t="str">
        <f>Achievements!T47</f>
        <v xml:space="preserve"> </v>
      </c>
      <c r="U10" s="162" t="str">
        <f>Achievements!U47</f>
        <v xml:space="preserve"> </v>
      </c>
      <c r="V10" s="162" t="str">
        <f>Achievements!V47</f>
        <v xml:space="preserve"> </v>
      </c>
      <c r="W10" s="162" t="str">
        <f>Achievements!W47</f>
        <v xml:space="preserve"> </v>
      </c>
      <c r="X10" s="162" t="str">
        <f>Achievements!X47</f>
        <v xml:space="preserve"> </v>
      </c>
      <c r="Y10" s="285"/>
    </row>
    <row r="11" spans="1:25">
      <c r="A11" s="285"/>
      <c r="B11" s="65" t="s">
        <v>345</v>
      </c>
      <c r="C11" s="280" t="s">
        <v>354</v>
      </c>
      <c r="D11" s="281"/>
      <c r="E11" s="161" t="str">
        <f>Achievements!E55</f>
        <v xml:space="preserve"> </v>
      </c>
      <c r="F11" s="162" t="str">
        <f>Achievements!F55</f>
        <v xml:space="preserve"> </v>
      </c>
      <c r="G11" s="162" t="str">
        <f>Achievements!G55</f>
        <v xml:space="preserve"> </v>
      </c>
      <c r="H11" s="162" t="str">
        <f>Achievements!H55</f>
        <v xml:space="preserve"> </v>
      </c>
      <c r="I11" s="162" t="str">
        <f>Achievements!I55</f>
        <v xml:space="preserve"> </v>
      </c>
      <c r="J11" s="162" t="str">
        <f>Achievements!J55</f>
        <v xml:space="preserve"> </v>
      </c>
      <c r="K11" s="162" t="str">
        <f>Achievements!K55</f>
        <v xml:space="preserve"> </v>
      </c>
      <c r="L11" s="162" t="str">
        <f>Achievements!L55</f>
        <v xml:space="preserve"> </v>
      </c>
      <c r="M11" s="162" t="str">
        <f>Achievements!M55</f>
        <v xml:space="preserve"> </v>
      </c>
      <c r="N11" s="162" t="str">
        <f>Achievements!N55</f>
        <v xml:space="preserve"> </v>
      </c>
      <c r="O11" s="162" t="str">
        <f>Achievements!O55</f>
        <v xml:space="preserve"> </v>
      </c>
      <c r="P11" s="162" t="str">
        <f>Achievements!P55</f>
        <v xml:space="preserve"> </v>
      </c>
      <c r="Q11" s="162" t="str">
        <f>Achievements!Q55</f>
        <v xml:space="preserve"> </v>
      </c>
      <c r="R11" s="162" t="str">
        <f>Achievements!R55</f>
        <v xml:space="preserve"> </v>
      </c>
      <c r="S11" s="162" t="str">
        <f>Achievements!S55</f>
        <v xml:space="preserve"> </v>
      </c>
      <c r="T11" s="162" t="str">
        <f>Achievements!T55</f>
        <v xml:space="preserve"> </v>
      </c>
      <c r="U11" s="162" t="str">
        <f>Achievements!U55</f>
        <v xml:space="preserve"> </v>
      </c>
      <c r="V11" s="162" t="str">
        <f>Achievements!V55</f>
        <v xml:space="preserve"> </v>
      </c>
      <c r="W11" s="162" t="str">
        <f>Achievements!W55</f>
        <v xml:space="preserve"> </v>
      </c>
      <c r="X11" s="162" t="str">
        <f>Achievements!X55</f>
        <v xml:space="preserve"> </v>
      </c>
      <c r="Y11" s="285"/>
    </row>
    <row r="12" spans="1:25">
      <c r="A12" s="285"/>
      <c r="B12" s="2">
        <v>2</v>
      </c>
      <c r="C12" s="280" t="s">
        <v>346</v>
      </c>
      <c r="D12" s="281"/>
      <c r="E12" s="163" t="str">
        <f>IF(OR(Electives!E14="C", Electives!E25="C", Electives!E49="C", Electives!E57="C", Electives!E73="C", Electives!E80="C", Electives!E88="C", Electives!E96="C", Electives!E104="C", Electives!E112="C", Electives!E118="C", Electives!E127="C", Electives!E134="C"), "C", "")</f>
        <v/>
      </c>
      <c r="F12" s="163" t="str">
        <f>IF(OR(Electives!F14="C", Electives!F25="C", Electives!F49="C", Electives!F57="C", Electives!F73="C", Electives!F80="C", Electives!F88="C", Electives!F96="C", Electives!F104="C", Electives!F112="C", Electives!F118="C", Electives!F127="C", Electives!F134="C"), "C", "")</f>
        <v/>
      </c>
      <c r="G12" s="163" t="str">
        <f>IF(OR(Electives!G14="C", Electives!G25="C", Electives!G49="C", Electives!G57="C", Electives!G73="C", Electives!G80="C", Electives!G88="C", Electives!G96="C", Electives!G104="C", Electives!G112="C", Electives!G118="C", Electives!G127="C", Electives!G134="C"), "C", "")</f>
        <v/>
      </c>
      <c r="H12" s="163" t="str">
        <f>IF(OR(Electives!H14="C", Electives!H25="C", Electives!H49="C", Electives!H57="C", Electives!H73="C", Electives!H80="C", Electives!H88="C", Electives!H96="C", Electives!H104="C", Electives!H112="C", Electives!H118="C", Electives!H127="C", Electives!H134="C"), "C", "")</f>
        <v/>
      </c>
      <c r="I12" s="163" t="str">
        <f>IF(OR(Electives!I14="C", Electives!I25="C", Electives!I49="C", Electives!I57="C", Electives!I73="C", Electives!I80="C", Electives!I88="C", Electives!I96="C", Electives!I104="C", Electives!I112="C", Electives!I118="C", Electives!I127="C", Electives!I134="C"), "C", "")</f>
        <v/>
      </c>
      <c r="J12" s="163" t="str">
        <f>IF(OR(Electives!J14="C", Electives!J25="C", Electives!J49="C", Electives!J57="C", Electives!J73="C", Electives!J80="C", Electives!J88="C", Electives!J96="C", Electives!J104="C", Electives!J112="C", Electives!J118="C", Electives!J127="C", Electives!J134="C"), "C", "")</f>
        <v/>
      </c>
      <c r="K12" s="163" t="str">
        <f>IF(OR(Electives!K14="C", Electives!K25="C", Electives!K49="C", Electives!K57="C", Electives!K73="C", Electives!K80="C", Electives!K88="C", Electives!K96="C", Electives!K104="C", Electives!K112="C", Electives!K118="C", Electives!K127="C", Electives!K134="C"), "C", "")</f>
        <v/>
      </c>
      <c r="L12" s="163" t="str">
        <f>IF(OR(Electives!L14="C", Electives!L25="C", Electives!L49="C", Electives!L57="C", Electives!L73="C", Electives!L80="C", Electives!L88="C", Electives!L96="C", Electives!L104="C", Electives!L112="C", Electives!L118="C", Electives!L127="C", Electives!L134="C"), "C", "")</f>
        <v/>
      </c>
      <c r="M12" s="163" t="str">
        <f>IF(OR(Electives!M14="C", Electives!M25="C", Electives!M49="C", Electives!M57="C", Electives!M73="C", Electives!M80="C", Electives!M88="C", Electives!M96="C", Electives!M104="C", Electives!M112="C", Electives!M118="C", Electives!M127="C", Electives!M134="C"), "C", "")</f>
        <v/>
      </c>
      <c r="N12" s="163" t="str">
        <f>IF(OR(Electives!N14="C", Electives!N25="C", Electives!N49="C", Electives!N57="C", Electives!N73="C", Electives!N80="C", Electives!N88="C", Electives!N96="C", Electives!N104="C", Electives!N112="C", Electives!N118="C", Electives!N127="C", Electives!N134="C"), "C", "")</f>
        <v/>
      </c>
      <c r="O12" s="163" t="str">
        <f>IF(OR(Electives!O14="C", Electives!O25="C", Electives!O49="C", Electives!O57="C", Electives!O73="C", Electives!O80="C", Electives!O88="C", Electives!O96="C", Electives!O104="C", Electives!O112="C", Electives!O118="C", Electives!O127="C", Electives!O134="C"), "C", "")</f>
        <v/>
      </c>
      <c r="P12" s="163" t="str">
        <f>IF(OR(Electives!P14="C", Electives!P25="C", Electives!P49="C", Electives!P57="C", Electives!P73="C", Electives!P80="C", Electives!P88="C", Electives!P96="C", Electives!P104="C", Electives!P112="C", Electives!P118="C", Electives!P127="C", Electives!P134="C"), "C", "")</f>
        <v/>
      </c>
      <c r="Q12" s="163" t="str">
        <f>IF(OR(Electives!Q14="C", Electives!Q25="C", Electives!Q49="C", Electives!Q57="C", Electives!Q73="C", Electives!Q80="C", Electives!Q88="C", Electives!Q96="C", Electives!Q104="C", Electives!Q112="C", Electives!Q118="C", Electives!Q127="C", Electives!Q134="C"), "C", "")</f>
        <v/>
      </c>
      <c r="R12" s="163" t="str">
        <f>IF(OR(Electives!R14="C", Electives!R25="C", Electives!R49="C", Electives!R57="C", Electives!R73="C", Electives!R80="C", Electives!R88="C", Electives!R96="C", Electives!R104="C", Electives!R112="C", Electives!R118="C", Electives!R127="C", Electives!R134="C"), "C", "")</f>
        <v/>
      </c>
      <c r="S12" s="163" t="str">
        <f>IF(OR(Electives!S14="C", Electives!S25="C", Electives!S49="C", Electives!S57="C", Electives!S73="C", Electives!S80="C", Electives!S88="C", Electives!S96="C", Electives!S104="C", Electives!S112="C", Electives!S118="C", Electives!S127="C", Electives!S134="C"), "C", "")</f>
        <v/>
      </c>
      <c r="T12" s="163" t="str">
        <f>IF(OR(Electives!T14="C", Electives!T25="C", Electives!T49="C", Electives!T57="C", Electives!T73="C", Electives!T80="C", Electives!T88="C", Electives!T96="C", Electives!T104="C", Electives!T112="C", Electives!T118="C", Electives!T127="C", Electives!T134="C"), "C", "")</f>
        <v/>
      </c>
      <c r="U12" s="163" t="str">
        <f>IF(OR(Electives!U14="C", Electives!U25="C", Electives!U49="C", Electives!U57="C", Electives!U73="C", Electives!U80="C", Electives!U88="C", Electives!U96="C", Electives!U104="C", Electives!U112="C", Electives!U118="C", Electives!U127="C", Electives!U134="C"), "C", "")</f>
        <v/>
      </c>
      <c r="V12" s="163" t="str">
        <f>IF(OR(Electives!V14="C", Electives!V25="C", Electives!V49="C", Electives!V57="C", Electives!V73="C", Electives!V80="C", Electives!V88="C", Electives!V96="C", Electives!V104="C", Electives!V112="C", Electives!V118="C", Electives!V127="C", Electives!V134="C"), "C", "")</f>
        <v/>
      </c>
      <c r="W12" s="163" t="str">
        <f>IF(OR(Electives!W14="C", Electives!W25="C", Electives!W49="C", Electives!W57="C", Electives!W73="C", Electives!W80="C", Electives!W88="C", Electives!W96="C", Electives!W104="C", Electives!W112="C", Electives!W118="C", Electives!W127="C", Electives!W134="C"), "C", "")</f>
        <v/>
      </c>
      <c r="X12" s="163" t="str">
        <f>IF(OR(Electives!X14="C", Electives!X25="C", Electives!X49="C", Electives!X57="C", Electives!X73="C", Electives!X80="C", Electives!X88="C", Electives!X96="C", Electives!X104="C", Electives!X112="C", Electives!X118="C", Electives!X127="C", Electives!X134="C"), "C", "")</f>
        <v/>
      </c>
      <c r="Y12" s="285"/>
    </row>
    <row r="13" spans="1:25">
      <c r="A13" s="285"/>
      <c r="B13" s="2" t="s">
        <v>289</v>
      </c>
      <c r="C13" s="280" t="s">
        <v>36</v>
      </c>
      <c r="D13" s="281"/>
      <c r="E13" s="110"/>
      <c r="F13" s="110"/>
      <c r="G13" s="110"/>
      <c r="H13" s="52"/>
      <c r="I13" s="52"/>
      <c r="J13" s="52"/>
      <c r="K13" s="52"/>
      <c r="L13" s="52"/>
      <c r="M13" s="52"/>
      <c r="N13" s="52"/>
      <c r="O13" s="52"/>
      <c r="P13" s="52"/>
      <c r="Q13" s="52"/>
      <c r="R13" s="52"/>
      <c r="S13" s="52"/>
      <c r="T13" s="52"/>
      <c r="U13" s="52"/>
      <c r="V13" s="52"/>
      <c r="W13" s="52"/>
      <c r="X13" s="52"/>
      <c r="Y13" s="285"/>
    </row>
    <row r="14" spans="1:25" ht="13.8" thickBot="1">
      <c r="A14" s="285"/>
      <c r="B14" s="2" t="s">
        <v>290</v>
      </c>
      <c r="C14" s="280" t="s">
        <v>347</v>
      </c>
      <c r="D14" s="281"/>
      <c r="E14" s="110"/>
      <c r="F14" s="110"/>
      <c r="G14" s="110"/>
      <c r="H14" s="110"/>
      <c r="I14" s="110"/>
      <c r="J14" s="110"/>
      <c r="K14" s="110"/>
      <c r="L14" s="110"/>
      <c r="M14" s="110"/>
      <c r="N14" s="110"/>
      <c r="O14" s="110"/>
      <c r="P14" s="110"/>
      <c r="Q14" s="110"/>
      <c r="R14" s="110"/>
      <c r="S14" s="110"/>
      <c r="T14" s="110"/>
      <c r="U14" s="110"/>
      <c r="V14" s="110"/>
      <c r="W14" s="110"/>
      <c r="X14" s="110"/>
      <c r="Y14" s="285"/>
    </row>
    <row r="15" spans="1:25" ht="13.8" thickBot="1">
      <c r="A15" s="285"/>
      <c r="C15" s="286" t="s">
        <v>113</v>
      </c>
      <c r="D15" s="287"/>
      <c r="E15" s="53" t="str">
        <f>IF(COUNTIF(E6:E12,"C")+SUMPRODUCT(ISTEXT(E13:E14)*1)=9, "C", IF(COUNTIF(E6:E12,"C")+SUMPRODUCT(ISTEXT(E13:E14)*1)&gt;0, (COUNTIF(E6:E12,"C")+SUMPRODUCT(ISTEXT(E13:E14)*1))/9*100,""))</f>
        <v/>
      </c>
      <c r="F15" s="53" t="str">
        <f t="shared" ref="F15:X15" si="0">IF(COUNTIF(F6:F12,"C")+COUNTIF(F13:F14,"*")=9, "C", IF(COUNTIF(F6:F12,"C")+COUNTIF(F13:F14,"*")&gt;0, (COUNTIF(F6:F12,"C")+COUNTIF(F13:F14,"*"))/9*100,""))</f>
        <v/>
      </c>
      <c r="G15" s="53" t="str">
        <f t="shared" si="0"/>
        <v/>
      </c>
      <c r="H15" s="53" t="str">
        <f t="shared" si="0"/>
        <v/>
      </c>
      <c r="I15" s="53" t="str">
        <f t="shared" si="0"/>
        <v/>
      </c>
      <c r="J15" s="53" t="str">
        <f t="shared" si="0"/>
        <v/>
      </c>
      <c r="K15" s="53" t="str">
        <f t="shared" si="0"/>
        <v/>
      </c>
      <c r="L15" s="53" t="str">
        <f t="shared" si="0"/>
        <v/>
      </c>
      <c r="M15" s="53" t="str">
        <f t="shared" si="0"/>
        <v/>
      </c>
      <c r="N15" s="53" t="str">
        <f t="shared" si="0"/>
        <v/>
      </c>
      <c r="O15" s="53" t="str">
        <f t="shared" si="0"/>
        <v/>
      </c>
      <c r="P15" s="53" t="str">
        <f t="shared" si="0"/>
        <v/>
      </c>
      <c r="Q15" s="53" t="str">
        <f t="shared" si="0"/>
        <v/>
      </c>
      <c r="R15" s="53" t="str">
        <f t="shared" si="0"/>
        <v/>
      </c>
      <c r="S15" s="53" t="str">
        <f t="shared" si="0"/>
        <v/>
      </c>
      <c r="T15" s="53" t="str">
        <f t="shared" si="0"/>
        <v/>
      </c>
      <c r="U15" s="53" t="str">
        <f t="shared" si="0"/>
        <v/>
      </c>
      <c r="V15" s="53" t="str">
        <f t="shared" si="0"/>
        <v/>
      </c>
      <c r="W15" s="53" t="str">
        <f t="shared" si="0"/>
        <v/>
      </c>
      <c r="X15" s="53" t="str">
        <f t="shared" si="0"/>
        <v/>
      </c>
      <c r="Y15" s="285"/>
    </row>
    <row r="16" spans="1:25">
      <c r="A16" s="22"/>
      <c r="B16" s="22"/>
      <c r="C16" s="22"/>
      <c r="D16" s="22"/>
      <c r="E16" s="22"/>
      <c r="F16" s="22"/>
      <c r="G16" s="22"/>
      <c r="H16" s="22"/>
      <c r="I16" s="22"/>
      <c r="J16" s="22"/>
      <c r="K16" s="22"/>
      <c r="L16" s="22"/>
      <c r="M16" s="22"/>
      <c r="N16" s="22"/>
      <c r="O16" s="22"/>
      <c r="P16" s="22"/>
      <c r="Q16" s="22"/>
      <c r="R16" s="22"/>
      <c r="S16" s="22"/>
      <c r="T16" s="22"/>
      <c r="U16" s="22"/>
      <c r="V16" s="22"/>
      <c r="W16" s="22"/>
      <c r="X16" s="22"/>
      <c r="Y16" s="125"/>
    </row>
    <row r="17" spans="1:24">
      <c r="A17" s="22"/>
      <c r="B17" s="22"/>
      <c r="C17" s="22"/>
      <c r="D17" s="22"/>
      <c r="E17" s="22"/>
      <c r="F17" s="22"/>
      <c r="G17" s="22"/>
      <c r="H17" s="22"/>
      <c r="I17" s="22"/>
      <c r="J17" s="22"/>
      <c r="K17" s="22"/>
      <c r="L17" s="22"/>
      <c r="M17" s="22"/>
      <c r="N17" s="22"/>
      <c r="O17" s="22"/>
      <c r="P17" s="22"/>
      <c r="Q17" s="22"/>
      <c r="R17" s="22"/>
      <c r="S17" s="22"/>
      <c r="T17" s="22"/>
      <c r="U17" s="22"/>
      <c r="V17" s="22"/>
      <c r="W17" s="22"/>
      <c r="X17" s="22"/>
    </row>
    <row r="18" spans="1:24">
      <c r="A18" s="22"/>
      <c r="B18" s="22"/>
      <c r="C18" s="22"/>
      <c r="D18" s="22"/>
      <c r="E18" s="22"/>
      <c r="F18" s="22"/>
      <c r="G18" s="22"/>
      <c r="H18" s="22"/>
      <c r="I18" s="22"/>
      <c r="J18" s="22"/>
      <c r="K18" s="22"/>
      <c r="L18" s="22"/>
      <c r="M18" s="22"/>
      <c r="N18" s="22"/>
      <c r="O18" s="22"/>
      <c r="P18" s="22"/>
      <c r="Q18" s="22"/>
      <c r="R18" s="22"/>
      <c r="S18" s="22"/>
      <c r="T18" s="22"/>
      <c r="U18" s="22"/>
      <c r="V18" s="22"/>
      <c r="W18" s="22"/>
      <c r="X18" s="22"/>
    </row>
    <row r="19" spans="1:24">
      <c r="A19" s="22"/>
      <c r="B19" s="22"/>
      <c r="C19" s="22"/>
      <c r="D19" s="22"/>
      <c r="E19" s="22"/>
      <c r="F19" s="22"/>
      <c r="G19" s="22"/>
      <c r="H19" s="22"/>
      <c r="I19" s="22"/>
      <c r="J19" s="22"/>
      <c r="K19" s="22"/>
      <c r="L19" s="22"/>
      <c r="M19" s="22"/>
      <c r="N19" s="22"/>
      <c r="O19" s="22"/>
      <c r="P19" s="22"/>
      <c r="Q19" s="22"/>
      <c r="R19" s="22"/>
      <c r="S19" s="22"/>
      <c r="T19" s="22"/>
      <c r="U19" s="22"/>
      <c r="V19" s="22"/>
      <c r="W19" s="22"/>
      <c r="X19" s="22"/>
    </row>
    <row r="20" spans="1:24">
      <c r="A20" s="22"/>
      <c r="B20" s="22"/>
      <c r="C20" s="22"/>
      <c r="D20" s="22"/>
      <c r="E20" s="22"/>
      <c r="F20" s="22"/>
      <c r="G20" s="22"/>
      <c r="H20" s="22"/>
      <c r="I20" s="22"/>
      <c r="J20" s="22"/>
      <c r="K20" s="22"/>
      <c r="L20" s="22"/>
      <c r="M20" s="22"/>
      <c r="N20" s="22"/>
      <c r="O20" s="22"/>
      <c r="P20" s="22"/>
      <c r="Q20" s="22"/>
      <c r="R20" s="22"/>
      <c r="S20" s="22"/>
      <c r="T20" s="22"/>
      <c r="U20" s="22"/>
      <c r="V20" s="22"/>
      <c r="W20" s="22"/>
      <c r="X20" s="22"/>
    </row>
    <row r="21" spans="1:24">
      <c r="A21" s="22"/>
      <c r="B21" s="22"/>
      <c r="C21" s="22"/>
      <c r="D21" s="22"/>
      <c r="E21" s="22"/>
      <c r="F21" s="22"/>
      <c r="G21" s="22"/>
      <c r="H21" s="22"/>
      <c r="I21" s="22"/>
      <c r="J21" s="22"/>
      <c r="K21" s="22"/>
      <c r="L21" s="22"/>
      <c r="M21" s="22"/>
      <c r="N21" s="22"/>
      <c r="O21" s="22"/>
      <c r="P21" s="22"/>
      <c r="Q21" s="22"/>
      <c r="R21" s="22"/>
      <c r="S21" s="22"/>
      <c r="T21" s="22"/>
      <c r="U21" s="22"/>
      <c r="V21" s="22"/>
      <c r="W21" s="22"/>
      <c r="X21" s="22"/>
    </row>
  </sheetData>
  <sheetProtection algorithmName="SHA-512" hashValue="zbzx9uMNJnwBRweVcGQaOJAHfzstmYG5CMaQrPPTCbpqE81mrSkYwSVdk5+mgMpP6E31flsHSzug5E43VSKazg==" saltValue="RUAwyYvK4LDYjPxQ6hHuUg==" spinCount="100000" sheet="1" objects="1" scenarios="1" selectLockedCells="1"/>
  <mergeCells count="35">
    <mergeCell ref="T1:T4"/>
    <mergeCell ref="U1:U4"/>
    <mergeCell ref="O1:O4"/>
    <mergeCell ref="P1:P4"/>
    <mergeCell ref="Q1:Q4"/>
    <mergeCell ref="R1:R4"/>
    <mergeCell ref="S1:S4"/>
    <mergeCell ref="X1:X4"/>
    <mergeCell ref="Y1:Y15"/>
    <mergeCell ref="B3:D3"/>
    <mergeCell ref="B4:D4"/>
    <mergeCell ref="K5:S5"/>
    <mergeCell ref="C6:D6"/>
    <mergeCell ref="C7:D7"/>
    <mergeCell ref="C8:D8"/>
    <mergeCell ref="J1:J4"/>
    <mergeCell ref="K1:K4"/>
    <mergeCell ref="I1:I4"/>
    <mergeCell ref="V1:V4"/>
    <mergeCell ref="W1:W4"/>
    <mergeCell ref="L1:L4"/>
    <mergeCell ref="M1:M4"/>
    <mergeCell ref="N1:N4"/>
    <mergeCell ref="A1:A15"/>
    <mergeCell ref="E1:E4"/>
    <mergeCell ref="F1:F4"/>
    <mergeCell ref="G1:G4"/>
    <mergeCell ref="H1:H4"/>
    <mergeCell ref="C9:D9"/>
    <mergeCell ref="C10:D10"/>
    <mergeCell ref="C11:D11"/>
    <mergeCell ref="C12:D12"/>
    <mergeCell ref="C15:D15"/>
    <mergeCell ref="C13:D13"/>
    <mergeCell ref="C14:D14"/>
  </mergeCells>
  <pageMargins left="0.7" right="0.7" top="0.75" bottom="0.75" header="0.3" footer="0.3"/>
  <pageSetup scale="8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showGridLines="0" zoomScaleNormal="100" workbookViewId="0">
      <pane xSplit="4" ySplit="4" topLeftCell="E5" activePane="bottomRight" state="frozen"/>
      <selection pane="topRight" activeCell="E1" sqref="E1"/>
      <selection pane="bottomLeft" activeCell="A5" sqref="A5"/>
      <selection pane="bottomRight" activeCell="E6" sqref="E6"/>
    </sheetView>
  </sheetViews>
  <sheetFormatPr defaultRowHeight="13.2"/>
  <cols>
    <col min="1" max="1" width="3.109375" customWidth="1"/>
    <col min="2" max="2" width="2.5546875" style="140" customWidth="1"/>
    <col min="3" max="3" width="15.6640625" customWidth="1"/>
    <col min="4" max="4" width="17.109375" customWidth="1"/>
    <col min="5" max="24" width="3.44140625" customWidth="1"/>
    <col min="25" max="25" width="3.109375" customWidth="1"/>
    <col min="28" max="28" width="29.44140625" customWidth="1"/>
  </cols>
  <sheetData>
    <row r="1" spans="1:25" ht="12.75" customHeight="1">
      <c r="A1" s="303" t="s">
        <v>1</v>
      </c>
      <c r="B1" s="146"/>
      <c r="C1" s="8" t="s">
        <v>7</v>
      </c>
      <c r="D1" s="9"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309" t="str">
        <f>A1</f>
        <v>Wolf Achievements   Wolf Achievements   Wolf Achievements   Wolf Achievements   Wolf Achievements   Wolf Achievements   Wolf Achievements   Wolf Achievements   Wolf Achievements   Wolf Achievements   Wolf Achievements   Wolf Achievements   Wolf Achievements   Wolf Achievements   Wolf Achievements</v>
      </c>
    </row>
    <row r="2" spans="1:25" ht="12.75" customHeight="1">
      <c r="A2" s="303"/>
      <c r="B2" s="147"/>
      <c r="C2" s="7" t="s">
        <v>8</v>
      </c>
      <c r="D2" s="10" t="str">
        <f>Instructions!F5</f>
        <v xml:space="preserve"> </v>
      </c>
      <c r="E2" s="283"/>
      <c r="F2" s="283"/>
      <c r="G2" s="283"/>
      <c r="H2" s="283"/>
      <c r="I2" s="283"/>
      <c r="J2" s="283"/>
      <c r="K2" s="283"/>
      <c r="L2" s="283"/>
      <c r="M2" s="283"/>
      <c r="N2" s="283"/>
      <c r="O2" s="283"/>
      <c r="P2" s="283"/>
      <c r="Q2" s="283"/>
      <c r="R2" s="283"/>
      <c r="S2" s="283"/>
      <c r="T2" s="283"/>
      <c r="U2" s="283"/>
      <c r="V2" s="283"/>
      <c r="W2" s="283"/>
      <c r="X2" s="283"/>
      <c r="Y2" s="309"/>
    </row>
    <row r="3" spans="1:25">
      <c r="A3" s="303"/>
      <c r="B3" s="314" t="s">
        <v>10</v>
      </c>
      <c r="C3" s="315"/>
      <c r="D3" s="316"/>
      <c r="E3" s="283"/>
      <c r="F3" s="283"/>
      <c r="G3" s="283"/>
      <c r="H3" s="283"/>
      <c r="I3" s="283"/>
      <c r="J3" s="283"/>
      <c r="K3" s="283"/>
      <c r="L3" s="283"/>
      <c r="M3" s="283"/>
      <c r="N3" s="283"/>
      <c r="O3" s="283"/>
      <c r="P3" s="283"/>
      <c r="Q3" s="283"/>
      <c r="R3" s="283"/>
      <c r="S3" s="283"/>
      <c r="T3" s="283"/>
      <c r="U3" s="283"/>
      <c r="V3" s="283"/>
      <c r="W3" s="283"/>
      <c r="X3" s="283"/>
      <c r="Y3" s="309"/>
    </row>
    <row r="4" spans="1:25" ht="12.75" customHeight="1">
      <c r="A4" s="303"/>
      <c r="B4" s="317"/>
      <c r="C4" s="318"/>
      <c r="D4" s="319"/>
      <c r="E4" s="284"/>
      <c r="F4" s="284"/>
      <c r="G4" s="284"/>
      <c r="H4" s="284"/>
      <c r="I4" s="284"/>
      <c r="J4" s="284"/>
      <c r="K4" s="284"/>
      <c r="L4" s="284"/>
      <c r="M4" s="284"/>
      <c r="N4" s="284"/>
      <c r="O4" s="284"/>
      <c r="P4" s="284"/>
      <c r="Q4" s="284"/>
      <c r="R4" s="284"/>
      <c r="S4" s="284"/>
      <c r="T4" s="284"/>
      <c r="U4" s="284"/>
      <c r="V4" s="284"/>
      <c r="W4" s="284"/>
      <c r="X4" s="284"/>
      <c r="Y4" s="309"/>
    </row>
    <row r="5" spans="1:25" ht="20.25" customHeight="1">
      <c r="A5" s="303"/>
      <c r="B5" s="148" t="s">
        <v>284</v>
      </c>
      <c r="C5" s="11"/>
      <c r="D5" s="13"/>
      <c r="E5" s="301" t="s">
        <v>366</v>
      </c>
      <c r="F5" s="302"/>
      <c r="G5" s="302"/>
      <c r="H5" s="302"/>
      <c r="I5" s="302"/>
      <c r="J5" s="302"/>
      <c r="K5" s="302"/>
      <c r="L5" s="302"/>
      <c r="M5" s="302"/>
      <c r="N5" s="302"/>
      <c r="O5" s="302"/>
      <c r="P5" s="302"/>
      <c r="Q5" s="302"/>
      <c r="R5" s="302"/>
      <c r="S5" s="302"/>
      <c r="T5" s="302"/>
      <c r="U5" s="302"/>
      <c r="V5" s="302"/>
      <c r="W5" s="302"/>
      <c r="X5" s="302"/>
      <c r="Y5" s="309"/>
    </row>
    <row r="6" spans="1:25">
      <c r="A6" s="303"/>
      <c r="B6" s="142">
        <v>1</v>
      </c>
      <c r="C6" s="307" t="s">
        <v>149</v>
      </c>
      <c r="D6" s="307"/>
      <c r="E6" s="83"/>
      <c r="F6" s="83"/>
      <c r="G6" s="83"/>
      <c r="H6" s="51"/>
      <c r="I6" s="51"/>
      <c r="J6" s="51"/>
      <c r="K6" s="51"/>
      <c r="L6" s="83"/>
      <c r="M6" s="83"/>
      <c r="N6" s="83"/>
      <c r="O6" s="83"/>
      <c r="P6" s="51"/>
      <c r="Q6" s="51"/>
      <c r="R6" s="51"/>
      <c r="S6" s="51"/>
      <c r="T6" s="51"/>
      <c r="U6" s="51"/>
      <c r="V6" s="51"/>
      <c r="W6" s="51"/>
      <c r="X6" s="51"/>
      <c r="Y6" s="309"/>
    </row>
    <row r="7" spans="1:25">
      <c r="A7" s="303"/>
      <c r="B7" s="142">
        <v>2</v>
      </c>
      <c r="C7" s="308" t="s">
        <v>152</v>
      </c>
      <c r="D7" s="308"/>
      <c r="E7" s="83"/>
      <c r="F7" s="83"/>
      <c r="G7" s="83"/>
      <c r="H7" s="51"/>
      <c r="I7" s="51"/>
      <c r="J7" s="51"/>
      <c r="K7" s="51"/>
      <c r="L7" s="83"/>
      <c r="M7" s="83"/>
      <c r="N7" s="83"/>
      <c r="O7" s="83"/>
      <c r="P7" s="51"/>
      <c r="Q7" s="51"/>
      <c r="R7" s="51"/>
      <c r="S7" s="51"/>
      <c r="T7" s="51"/>
      <c r="U7" s="51"/>
      <c r="V7" s="51"/>
      <c r="W7" s="51"/>
      <c r="X7" s="51"/>
      <c r="Y7" s="309"/>
    </row>
    <row r="8" spans="1:25">
      <c r="A8" s="303"/>
      <c r="B8" s="181" t="s">
        <v>289</v>
      </c>
      <c r="C8" s="306" t="s">
        <v>155</v>
      </c>
      <c r="D8" s="307"/>
      <c r="E8" s="83"/>
      <c r="F8" s="83"/>
      <c r="G8" s="83"/>
      <c r="H8" s="51"/>
      <c r="I8" s="51"/>
      <c r="J8" s="51"/>
      <c r="K8" s="51"/>
      <c r="L8" s="83"/>
      <c r="M8" s="51"/>
      <c r="N8" s="83"/>
      <c r="O8" s="83"/>
      <c r="P8" s="51"/>
      <c r="Q8" s="51"/>
      <c r="R8" s="51"/>
      <c r="S8" s="51"/>
      <c r="T8" s="51"/>
      <c r="U8" s="51"/>
      <c r="V8" s="51"/>
      <c r="W8" s="51"/>
      <c r="X8" s="51"/>
      <c r="Y8" s="309"/>
    </row>
    <row r="9" spans="1:25">
      <c r="A9" s="303"/>
      <c r="B9" s="181" t="s">
        <v>290</v>
      </c>
      <c r="C9" s="304" t="s">
        <v>156</v>
      </c>
      <c r="D9" s="304"/>
      <c r="E9" s="83"/>
      <c r="F9" s="83"/>
      <c r="G9" s="83"/>
      <c r="H9" s="51"/>
      <c r="I9" s="51"/>
      <c r="J9" s="51"/>
      <c r="K9" s="51"/>
      <c r="L9" s="83"/>
      <c r="M9" s="51"/>
      <c r="N9" s="83"/>
      <c r="O9" s="83"/>
      <c r="P9" s="51"/>
      <c r="Q9" s="51"/>
      <c r="R9" s="51"/>
      <c r="S9" s="51"/>
      <c r="T9" s="51"/>
      <c r="U9" s="51"/>
      <c r="V9" s="51"/>
      <c r="W9" s="51"/>
      <c r="X9" s="51"/>
      <c r="Y9" s="309"/>
    </row>
    <row r="10" spans="1:25">
      <c r="A10" s="303"/>
      <c r="B10" s="181" t="s">
        <v>317</v>
      </c>
      <c r="C10" s="306" t="s">
        <v>157</v>
      </c>
      <c r="D10" s="307"/>
      <c r="E10" s="83"/>
      <c r="F10" s="83"/>
      <c r="G10" s="83"/>
      <c r="H10" s="51"/>
      <c r="I10" s="51"/>
      <c r="J10" s="51"/>
      <c r="K10" s="51"/>
      <c r="L10" s="83"/>
      <c r="M10" s="51"/>
      <c r="N10" s="83"/>
      <c r="O10" s="83"/>
      <c r="P10" s="51"/>
      <c r="Q10" s="51"/>
      <c r="R10" s="51"/>
      <c r="S10" s="51"/>
      <c r="T10" s="51"/>
      <c r="U10" s="51"/>
      <c r="V10" s="51"/>
      <c r="W10" s="51"/>
      <c r="X10" s="51"/>
      <c r="Y10" s="309"/>
    </row>
    <row r="11" spans="1:25">
      <c r="A11" s="303"/>
      <c r="B11" s="181" t="s">
        <v>291</v>
      </c>
      <c r="C11" s="304" t="s">
        <v>153</v>
      </c>
      <c r="D11" s="304"/>
      <c r="E11" s="83"/>
      <c r="F11" s="83"/>
      <c r="G11" s="83"/>
      <c r="H11" s="51"/>
      <c r="I11" s="51"/>
      <c r="J11" s="83"/>
      <c r="K11" s="51"/>
      <c r="L11" s="83"/>
      <c r="M11" s="51"/>
      <c r="N11" s="83"/>
      <c r="O11" s="51"/>
      <c r="P11" s="51"/>
      <c r="Q11" s="51"/>
      <c r="R11" s="51"/>
      <c r="S11" s="51"/>
      <c r="T11" s="51"/>
      <c r="U11" s="51"/>
      <c r="V11" s="51"/>
      <c r="W11" s="51"/>
      <c r="X11" s="51"/>
      <c r="Y11" s="309"/>
    </row>
    <row r="12" spans="1:25">
      <c r="A12" s="303"/>
      <c r="B12" s="181" t="s">
        <v>292</v>
      </c>
      <c r="C12" s="308" t="s">
        <v>154</v>
      </c>
      <c r="D12" s="308"/>
      <c r="E12" s="83"/>
      <c r="F12" s="83"/>
      <c r="G12" s="83"/>
      <c r="H12" s="51"/>
      <c r="I12" s="51"/>
      <c r="J12" s="51"/>
      <c r="K12" s="51"/>
      <c r="L12" s="83"/>
      <c r="M12" s="51"/>
      <c r="N12" s="83"/>
      <c r="O12" s="83"/>
      <c r="P12" s="51"/>
      <c r="Q12" s="51"/>
      <c r="R12" s="51"/>
      <c r="S12" s="51"/>
      <c r="T12" s="51"/>
      <c r="U12" s="51"/>
      <c r="V12" s="51"/>
      <c r="W12" s="51"/>
      <c r="X12" s="51"/>
      <c r="Y12" s="309"/>
    </row>
    <row r="13" spans="1:25">
      <c r="A13" s="303"/>
      <c r="B13" s="142">
        <v>5</v>
      </c>
      <c r="C13" s="307" t="s">
        <v>150</v>
      </c>
      <c r="D13" s="307"/>
      <c r="E13" s="83"/>
      <c r="F13" s="83"/>
      <c r="G13" s="83"/>
      <c r="H13" s="51"/>
      <c r="I13" s="51"/>
      <c r="J13" s="83"/>
      <c r="K13" s="83"/>
      <c r="L13" s="83"/>
      <c r="M13" s="51"/>
      <c r="N13" s="83"/>
      <c r="O13" s="51"/>
      <c r="P13" s="83"/>
      <c r="Q13" s="83"/>
      <c r="R13" s="83"/>
      <c r="S13" s="83"/>
      <c r="T13" s="83"/>
      <c r="U13" s="83"/>
      <c r="V13" s="83"/>
      <c r="W13" s="83"/>
      <c r="X13" s="83"/>
      <c r="Y13" s="309"/>
    </row>
    <row r="14" spans="1:25" ht="13.8" thickBot="1">
      <c r="A14" s="303"/>
      <c r="B14" s="142">
        <v>6</v>
      </c>
      <c r="C14" s="307" t="s">
        <v>151</v>
      </c>
      <c r="D14" s="307"/>
      <c r="E14" s="83"/>
      <c r="F14" s="83"/>
      <c r="G14" s="83"/>
      <c r="H14" s="83"/>
      <c r="I14" s="83"/>
      <c r="J14" s="83"/>
      <c r="K14" s="51"/>
      <c r="L14" s="83"/>
      <c r="M14" s="83"/>
      <c r="N14" s="83"/>
      <c r="O14" s="83"/>
      <c r="P14" s="51"/>
      <c r="Q14" s="83"/>
      <c r="R14" s="83"/>
      <c r="S14" s="83"/>
      <c r="T14" s="83"/>
      <c r="U14" s="83"/>
      <c r="V14" s="83"/>
      <c r="W14" s="83"/>
      <c r="X14" s="83"/>
      <c r="Y14" s="309"/>
    </row>
    <row r="15" spans="1:25" ht="13.8" thickBot="1">
      <c r="A15" s="303"/>
      <c r="C15" s="286" t="s">
        <v>113</v>
      </c>
      <c r="D15" s="287"/>
      <c r="E15" s="53" t="str">
        <f>IF(SUMPRODUCT(ISTEXT(E6:E12)*1)+MIN(1, SUMPRODUCT(ISTEXT(E13:E14)*1))&gt;7, "C", IF(SUMPRODUCT(ISTEXT(E6:E14)*1)&gt;0, (SUMPRODUCT(ISTEXT(E6:E12)*1)+MIN(1, SUMPRODUCT(ISTEXT(E13:E14)*1)))/8*100,""))</f>
        <v/>
      </c>
      <c r="F15" s="53" t="str">
        <f t="shared" ref="F15:X15" si="0">IF(SUMPRODUCT(ISTEXT(F6:F12)*1)+MIN(1, SUMPRODUCT(ISTEXT(F13:F14)*1))&gt;7, "C", IF(SUMPRODUCT(ISTEXT(F6:F14)*1)&gt;0, (SUMPRODUCT(ISTEXT(F6:F12)*1)+MIN(1, SUMPRODUCT(ISTEXT(F13:F14)*1)))/8*100,""))</f>
        <v/>
      </c>
      <c r="G15" s="53" t="str">
        <f t="shared" si="0"/>
        <v/>
      </c>
      <c r="H15" s="53" t="str">
        <f t="shared" si="0"/>
        <v/>
      </c>
      <c r="I15" s="53" t="str">
        <f t="shared" si="0"/>
        <v/>
      </c>
      <c r="J15" s="53" t="str">
        <f t="shared" si="0"/>
        <v/>
      </c>
      <c r="K15" s="53" t="str">
        <f t="shared" si="0"/>
        <v/>
      </c>
      <c r="L15" s="53" t="str">
        <f t="shared" si="0"/>
        <v/>
      </c>
      <c r="M15" s="53" t="str">
        <f t="shared" si="0"/>
        <v/>
      </c>
      <c r="N15" s="53" t="str">
        <f t="shared" si="0"/>
        <v/>
      </c>
      <c r="O15" s="53" t="str">
        <f t="shared" si="0"/>
        <v/>
      </c>
      <c r="P15" s="53" t="str">
        <f t="shared" si="0"/>
        <v/>
      </c>
      <c r="Q15" s="53" t="str">
        <f t="shared" si="0"/>
        <v/>
      </c>
      <c r="R15" s="53" t="str">
        <f t="shared" si="0"/>
        <v/>
      </c>
      <c r="S15" s="53" t="str">
        <f t="shared" si="0"/>
        <v/>
      </c>
      <c r="T15" s="53" t="str">
        <f t="shared" si="0"/>
        <v/>
      </c>
      <c r="U15" s="53" t="str">
        <f t="shared" si="0"/>
        <v/>
      </c>
      <c r="V15" s="53" t="str">
        <f t="shared" si="0"/>
        <v/>
      </c>
      <c r="W15" s="53" t="str">
        <f t="shared" si="0"/>
        <v/>
      </c>
      <c r="X15" s="53" t="str">
        <f t="shared" si="0"/>
        <v/>
      </c>
      <c r="Y15" s="309"/>
    </row>
    <row r="16" spans="1:25" ht="20.25" customHeight="1">
      <c r="A16" s="303"/>
      <c r="B16" s="6" t="s">
        <v>288</v>
      </c>
      <c r="C16" s="12"/>
      <c r="D16" s="150"/>
      <c r="E16" s="299" t="s">
        <v>367</v>
      </c>
      <c r="F16" s="300"/>
      <c r="G16" s="300"/>
      <c r="H16" s="300"/>
      <c r="I16" s="300"/>
      <c r="J16" s="300"/>
      <c r="K16" s="300"/>
      <c r="L16" s="300"/>
      <c r="M16" s="300"/>
      <c r="N16" s="300"/>
      <c r="O16" s="300"/>
      <c r="P16" s="300"/>
      <c r="Q16" s="300"/>
      <c r="R16" s="300"/>
      <c r="S16" s="300"/>
      <c r="Y16" s="309"/>
    </row>
    <row r="17" spans="1:25">
      <c r="A17" s="303"/>
      <c r="B17" s="142">
        <v>1</v>
      </c>
      <c r="C17" s="306" t="s">
        <v>158</v>
      </c>
      <c r="D17" s="307"/>
      <c r="E17" s="83"/>
      <c r="F17" s="83"/>
      <c r="G17" s="51"/>
      <c r="H17" s="51"/>
      <c r="I17" s="51"/>
      <c r="J17" s="51"/>
      <c r="K17" s="51"/>
      <c r="L17" s="51"/>
      <c r="M17" s="51"/>
      <c r="N17" s="83"/>
      <c r="O17" s="51"/>
      <c r="P17" s="51"/>
      <c r="Q17" s="51"/>
      <c r="R17" s="51"/>
      <c r="S17" s="83"/>
      <c r="T17" s="83"/>
      <c r="U17" s="83"/>
      <c r="V17" s="83"/>
      <c r="W17" s="83"/>
      <c r="X17" s="83"/>
      <c r="Y17" s="309"/>
    </row>
    <row r="18" spans="1:25">
      <c r="A18" s="303"/>
      <c r="B18" s="149">
        <v>2</v>
      </c>
      <c r="C18" s="306" t="s">
        <v>162</v>
      </c>
      <c r="D18" s="307"/>
      <c r="E18" s="83"/>
      <c r="F18" s="83"/>
      <c r="G18" s="51"/>
      <c r="H18" s="51"/>
      <c r="I18" s="51"/>
      <c r="J18" s="51"/>
      <c r="K18" s="51"/>
      <c r="L18" s="51"/>
      <c r="M18" s="51"/>
      <c r="N18" s="83"/>
      <c r="O18" s="83"/>
      <c r="P18" s="51"/>
      <c r="Q18" s="51"/>
      <c r="R18" s="51"/>
      <c r="S18" s="83"/>
      <c r="T18" s="83"/>
      <c r="U18" s="83"/>
      <c r="V18" s="83"/>
      <c r="W18" s="83"/>
      <c r="X18" s="83"/>
      <c r="Y18" s="309"/>
    </row>
    <row r="19" spans="1:25">
      <c r="A19" s="303"/>
      <c r="B19" s="149">
        <v>3</v>
      </c>
      <c r="C19" s="304" t="s">
        <v>163</v>
      </c>
      <c r="D19" s="304"/>
      <c r="E19" s="83"/>
      <c r="F19" s="83"/>
      <c r="G19" s="51"/>
      <c r="H19" s="51"/>
      <c r="I19" s="51"/>
      <c r="J19" s="51"/>
      <c r="K19" s="51"/>
      <c r="L19" s="51"/>
      <c r="M19" s="83"/>
      <c r="N19" s="83"/>
      <c r="O19" s="83"/>
      <c r="P19" s="51"/>
      <c r="Q19" s="51"/>
      <c r="R19" s="83"/>
      <c r="S19" s="83"/>
      <c r="T19" s="83"/>
      <c r="U19" s="83"/>
      <c r="V19" s="83"/>
      <c r="W19" s="83"/>
      <c r="X19" s="83"/>
      <c r="Y19" s="309"/>
    </row>
    <row r="20" spans="1:25">
      <c r="A20" s="303"/>
      <c r="B20" s="149">
        <v>4</v>
      </c>
      <c r="C20" s="304" t="s">
        <v>160</v>
      </c>
      <c r="D20" s="304"/>
      <c r="E20" s="83"/>
      <c r="F20" s="83"/>
      <c r="G20" s="83"/>
      <c r="H20" s="51"/>
      <c r="I20" s="51"/>
      <c r="J20" s="51"/>
      <c r="K20" s="51"/>
      <c r="L20" s="51"/>
      <c r="M20" s="51"/>
      <c r="N20" s="83"/>
      <c r="O20" s="83"/>
      <c r="P20" s="83"/>
      <c r="Q20" s="51"/>
      <c r="R20" s="51"/>
      <c r="S20" s="83"/>
      <c r="T20" s="83"/>
      <c r="U20" s="83"/>
      <c r="V20" s="83"/>
      <c r="W20" s="83"/>
      <c r="X20" s="83"/>
      <c r="Y20" s="309"/>
    </row>
    <row r="21" spans="1:25">
      <c r="A21" s="303"/>
      <c r="B21" s="149">
        <v>5</v>
      </c>
      <c r="C21" s="304" t="s">
        <v>161</v>
      </c>
      <c r="D21" s="304"/>
      <c r="E21" s="83"/>
      <c r="F21" s="51"/>
      <c r="G21" s="51"/>
      <c r="H21" s="51"/>
      <c r="I21" s="51"/>
      <c r="J21" s="51"/>
      <c r="K21" s="51"/>
      <c r="L21" s="51"/>
      <c r="M21" s="51"/>
      <c r="N21" s="83"/>
      <c r="O21" s="83"/>
      <c r="P21" s="51"/>
      <c r="Q21" s="51"/>
      <c r="R21" s="83"/>
      <c r="S21" s="83"/>
      <c r="T21" s="83"/>
      <c r="U21" s="83"/>
      <c r="V21" s="83"/>
      <c r="W21" s="83"/>
      <c r="X21" s="83"/>
      <c r="Y21" s="309"/>
    </row>
    <row r="22" spans="1:25">
      <c r="A22" s="303"/>
      <c r="B22" s="149">
        <v>6</v>
      </c>
      <c r="C22" s="306" t="s">
        <v>159</v>
      </c>
      <c r="D22" s="307"/>
      <c r="E22" s="83"/>
      <c r="F22" s="51"/>
      <c r="G22" s="51"/>
      <c r="H22" s="51"/>
      <c r="I22" s="51"/>
      <c r="J22" s="51"/>
      <c r="K22" s="51"/>
      <c r="L22" s="51"/>
      <c r="M22" s="51"/>
      <c r="N22" s="83"/>
      <c r="O22" s="51"/>
      <c r="P22" s="51"/>
      <c r="Q22" s="51"/>
      <c r="R22" s="51"/>
      <c r="S22" s="83"/>
      <c r="T22" s="83"/>
      <c r="U22" s="83"/>
      <c r="V22" s="83"/>
      <c r="W22" s="83"/>
      <c r="X22" s="83"/>
      <c r="Y22" s="309"/>
    </row>
    <row r="23" spans="1:25" ht="13.8" thickBot="1">
      <c r="A23" s="303"/>
      <c r="B23" s="149">
        <v>7</v>
      </c>
      <c r="C23" s="312" t="s">
        <v>368</v>
      </c>
      <c r="D23" s="313"/>
      <c r="E23" s="83"/>
      <c r="F23" s="83"/>
      <c r="G23" s="83"/>
      <c r="H23" s="51"/>
      <c r="I23" s="51"/>
      <c r="J23" s="83"/>
      <c r="K23" s="83"/>
      <c r="L23" s="83"/>
      <c r="M23" s="51"/>
      <c r="N23" s="83"/>
      <c r="O23" s="51"/>
      <c r="P23" s="83"/>
      <c r="Q23" s="83"/>
      <c r="R23" s="83"/>
      <c r="S23" s="83"/>
      <c r="T23" s="83"/>
      <c r="U23" s="83"/>
      <c r="V23" s="83"/>
      <c r="W23" s="83"/>
      <c r="X23" s="83"/>
      <c r="Y23" s="309"/>
    </row>
    <row r="24" spans="1:25" ht="13.8" thickBot="1">
      <c r="A24" s="303"/>
      <c r="B24" s="141"/>
      <c r="C24" s="286" t="s">
        <v>113</v>
      </c>
      <c r="D24" s="287"/>
      <c r="E24" s="53" t="str">
        <f>IF(SUMPRODUCT(ISTEXT(E17:E18)*1)+MIN(1, SUMPRODUCT(ISTEXT(E19:E23)*1))&gt;2, "C", IF(SUMPRODUCT(ISTEXT(E17:E23)*1)&gt;0, (SUMPRODUCT(ISTEXT(E17:E18)*1)+MIN(1, SUMPRODUCT(ISTEXT(E19:E23)*1)))/3*100, ""))</f>
        <v/>
      </c>
      <c r="F24" s="53" t="str">
        <f t="shared" ref="F24:X24" si="1">IF(SUMPRODUCT(ISTEXT(F17:F18)*1)+MIN(1, SUMPRODUCT(ISTEXT(F19:F23)*1))&gt;2, "C", IF(SUMPRODUCT(ISTEXT(F17:F23)*1)&gt;0, (SUMPRODUCT(ISTEXT(F17:F18)*1)+MIN(1, SUMPRODUCT(ISTEXT(F19:F23)*1)))/3*100, ""))</f>
        <v/>
      </c>
      <c r="G24" s="53" t="str">
        <f t="shared" si="1"/>
        <v/>
      </c>
      <c r="H24" s="53" t="str">
        <f t="shared" si="1"/>
        <v/>
      </c>
      <c r="I24" s="53" t="str">
        <f t="shared" si="1"/>
        <v/>
      </c>
      <c r="J24" s="53" t="str">
        <f t="shared" si="1"/>
        <v/>
      </c>
      <c r="K24" s="53" t="str">
        <f t="shared" si="1"/>
        <v/>
      </c>
      <c r="L24" s="53" t="str">
        <f t="shared" si="1"/>
        <v/>
      </c>
      <c r="M24" s="53" t="str">
        <f t="shared" si="1"/>
        <v/>
      </c>
      <c r="N24" s="53" t="str">
        <f t="shared" si="1"/>
        <v/>
      </c>
      <c r="O24" s="53" t="str">
        <f t="shared" si="1"/>
        <v/>
      </c>
      <c r="P24" s="53" t="str">
        <f t="shared" si="1"/>
        <v/>
      </c>
      <c r="Q24" s="53" t="str">
        <f t="shared" si="1"/>
        <v/>
      </c>
      <c r="R24" s="53" t="str">
        <f t="shared" si="1"/>
        <v/>
      </c>
      <c r="S24" s="53" t="str">
        <f t="shared" si="1"/>
        <v/>
      </c>
      <c r="T24" s="53" t="str">
        <f t="shared" si="1"/>
        <v/>
      </c>
      <c r="U24" s="53" t="str">
        <f t="shared" si="1"/>
        <v/>
      </c>
      <c r="V24" s="53" t="str">
        <f t="shared" si="1"/>
        <v/>
      </c>
      <c r="W24" s="53" t="str">
        <f t="shared" si="1"/>
        <v/>
      </c>
      <c r="X24" s="53" t="str">
        <f t="shared" si="1"/>
        <v/>
      </c>
      <c r="Y24" s="309"/>
    </row>
    <row r="25" spans="1:25" ht="20.25" customHeight="1">
      <c r="A25" s="303"/>
      <c r="B25" s="6" t="s">
        <v>296</v>
      </c>
      <c r="C25" s="12"/>
      <c r="D25" s="12"/>
      <c r="E25" s="299" t="s">
        <v>369</v>
      </c>
      <c r="F25" s="300"/>
      <c r="G25" s="300"/>
      <c r="H25" s="300"/>
      <c r="I25" s="300"/>
      <c r="J25" s="300"/>
      <c r="K25" s="300"/>
      <c r="L25" s="300"/>
      <c r="M25" s="300"/>
      <c r="N25" s="300"/>
      <c r="O25" s="300"/>
      <c r="P25" s="300"/>
      <c r="Q25" s="300"/>
      <c r="R25" s="300"/>
      <c r="S25" s="300"/>
      <c r="Y25" s="309"/>
    </row>
    <row r="26" spans="1:25">
      <c r="A26" s="303"/>
      <c r="B26" s="149">
        <v>1</v>
      </c>
      <c r="C26" s="311" t="s">
        <v>370</v>
      </c>
      <c r="D26" s="281"/>
      <c r="E26" s="83"/>
      <c r="F26" s="51"/>
      <c r="G26" s="83"/>
      <c r="H26" s="51"/>
      <c r="I26" s="51"/>
      <c r="J26" s="51"/>
      <c r="K26" s="51"/>
      <c r="L26" s="51"/>
      <c r="M26" s="51"/>
      <c r="N26" s="51"/>
      <c r="O26" s="51"/>
      <c r="P26" s="51"/>
      <c r="Q26" s="51"/>
      <c r="R26" s="51"/>
      <c r="S26" s="51"/>
      <c r="T26" s="51"/>
      <c r="U26" s="51"/>
      <c r="V26" s="51"/>
      <c r="W26" s="51"/>
      <c r="X26" s="51"/>
      <c r="Y26" s="309"/>
    </row>
    <row r="27" spans="1:25">
      <c r="A27" s="303"/>
      <c r="B27" s="149">
        <v>2</v>
      </c>
      <c r="C27" s="311" t="s">
        <v>371</v>
      </c>
      <c r="D27" s="281"/>
      <c r="E27" s="83"/>
      <c r="F27" s="83"/>
      <c r="G27" s="51"/>
      <c r="H27" s="51"/>
      <c r="I27" s="51"/>
      <c r="J27" s="51"/>
      <c r="K27" s="51"/>
      <c r="L27" s="51"/>
      <c r="M27" s="51"/>
      <c r="N27" s="51"/>
      <c r="O27" s="51"/>
      <c r="P27" s="51"/>
      <c r="Q27" s="51"/>
      <c r="R27" s="51"/>
      <c r="S27" s="51"/>
      <c r="T27" s="51"/>
      <c r="U27" s="51"/>
      <c r="V27" s="51"/>
      <c r="W27" s="51"/>
      <c r="X27" s="51"/>
      <c r="Y27" s="309"/>
    </row>
    <row r="28" spans="1:25">
      <c r="A28" s="303"/>
      <c r="B28" s="149">
        <v>3</v>
      </c>
      <c r="C28" s="305" t="s">
        <v>372</v>
      </c>
      <c r="D28" s="305"/>
      <c r="E28" s="83"/>
      <c r="F28" s="83"/>
      <c r="G28" s="51"/>
      <c r="H28" s="51"/>
      <c r="I28" s="51"/>
      <c r="J28" s="51"/>
      <c r="K28" s="51"/>
      <c r="L28" s="51"/>
      <c r="M28" s="51"/>
      <c r="N28" s="51"/>
      <c r="O28" s="51"/>
      <c r="P28" s="51"/>
      <c r="Q28" s="51"/>
      <c r="R28" s="51"/>
      <c r="S28" s="51"/>
      <c r="T28" s="51"/>
      <c r="U28" s="51"/>
      <c r="V28" s="51"/>
      <c r="W28" s="51"/>
      <c r="X28" s="51"/>
      <c r="Y28" s="309"/>
    </row>
    <row r="29" spans="1:25">
      <c r="A29" s="303"/>
      <c r="B29" s="149">
        <v>4</v>
      </c>
      <c r="C29" s="310" t="s">
        <v>165</v>
      </c>
      <c r="D29" s="310"/>
      <c r="E29" s="83"/>
      <c r="F29" s="83"/>
      <c r="G29" s="51"/>
      <c r="H29" s="51"/>
      <c r="I29" s="51"/>
      <c r="J29" s="51"/>
      <c r="K29" s="51"/>
      <c r="L29" s="51"/>
      <c r="M29" s="51"/>
      <c r="N29" s="51"/>
      <c r="O29" s="51"/>
      <c r="P29" s="51"/>
      <c r="Q29" s="51"/>
      <c r="R29" s="51"/>
      <c r="S29" s="51"/>
      <c r="T29" s="51"/>
      <c r="U29" s="51"/>
      <c r="V29" s="51"/>
      <c r="W29" s="51"/>
      <c r="X29" s="51"/>
      <c r="Y29" s="309"/>
    </row>
    <row r="30" spans="1:25">
      <c r="A30" s="303"/>
      <c r="B30" s="149">
        <v>5</v>
      </c>
      <c r="C30" s="306" t="s">
        <v>166</v>
      </c>
      <c r="D30" s="307"/>
      <c r="E30" s="83"/>
      <c r="F30" s="83"/>
      <c r="G30" s="51"/>
      <c r="H30" s="51"/>
      <c r="I30" s="51"/>
      <c r="J30" s="51"/>
      <c r="K30" s="51"/>
      <c r="L30" s="51"/>
      <c r="M30" s="51"/>
      <c r="N30" s="51"/>
      <c r="O30" s="51"/>
      <c r="P30" s="51"/>
      <c r="Q30" s="51"/>
      <c r="R30" s="51"/>
      <c r="S30" s="51"/>
      <c r="T30" s="51"/>
      <c r="U30" s="51"/>
      <c r="V30" s="51"/>
      <c r="W30" s="51"/>
      <c r="X30" s="51"/>
      <c r="Y30" s="309"/>
    </row>
    <row r="31" spans="1:25" ht="13.8" thickBot="1">
      <c r="A31" s="303"/>
      <c r="B31" s="149">
        <v>6</v>
      </c>
      <c r="C31" s="305" t="s">
        <v>164</v>
      </c>
      <c r="D31" s="307"/>
      <c r="E31" s="83"/>
      <c r="F31" s="51"/>
      <c r="G31" s="51"/>
      <c r="H31" s="51"/>
      <c r="I31" s="51"/>
      <c r="J31" s="51"/>
      <c r="K31" s="51"/>
      <c r="L31" s="51"/>
      <c r="M31" s="51"/>
      <c r="N31" s="51"/>
      <c r="O31" s="51"/>
      <c r="P31" s="51"/>
      <c r="Q31" s="51"/>
      <c r="R31" s="51"/>
      <c r="S31" s="51"/>
      <c r="T31" s="51"/>
      <c r="U31" s="51"/>
      <c r="V31" s="51"/>
      <c r="W31" s="51"/>
      <c r="X31" s="51"/>
      <c r="Y31" s="309"/>
    </row>
    <row r="32" spans="1:25" ht="13.8" thickBot="1">
      <c r="A32" s="303"/>
      <c r="B32" s="141"/>
      <c r="C32" s="286" t="s">
        <v>113</v>
      </c>
      <c r="D32" s="287"/>
      <c r="E32" s="53" t="str">
        <f>IF(MIN(1, SUMPRODUCT(ISTEXT(E26:E27)*1))+MIN(2, SUMPRODUCT(ISTEXT(E28:E31)*1))&gt;2, "C", IF(SUMPRODUCT(ISTEXT(E26:E31)*1)&gt;0, (MIN(1, SUMPRODUCT(ISTEXT(E26:E27)*1))+MIN(2, SUMPRODUCT(ISTEXT(E28:E31)*1)))/3*100, ""))</f>
        <v/>
      </c>
      <c r="F32" s="53" t="str">
        <f t="shared" ref="F32:X32" si="2">IF(MIN(1, SUMPRODUCT(ISTEXT(F26:F27)*1))+MIN(2, SUMPRODUCT(ISTEXT(F28:F31)*1))&gt;2, "C", IF(SUMPRODUCT(ISTEXT(F26:F31)*1)&gt;0, (MIN(1, SUMPRODUCT(ISTEXT(F26:F27)*1))+MIN(2, SUMPRODUCT(ISTEXT(F28:F31)*1)))/3*100, ""))</f>
        <v/>
      </c>
      <c r="G32" s="53" t="str">
        <f t="shared" si="2"/>
        <v/>
      </c>
      <c r="H32" s="53" t="str">
        <f t="shared" si="2"/>
        <v/>
      </c>
      <c r="I32" s="53" t="str">
        <f t="shared" si="2"/>
        <v/>
      </c>
      <c r="J32" s="53" t="str">
        <f t="shared" si="2"/>
        <v/>
      </c>
      <c r="K32" s="53" t="str">
        <f t="shared" si="2"/>
        <v/>
      </c>
      <c r="L32" s="53" t="str">
        <f t="shared" si="2"/>
        <v/>
      </c>
      <c r="M32" s="53" t="str">
        <f t="shared" si="2"/>
        <v/>
      </c>
      <c r="N32" s="53" t="str">
        <f t="shared" si="2"/>
        <v/>
      </c>
      <c r="O32" s="53" t="str">
        <f t="shared" si="2"/>
        <v/>
      </c>
      <c r="P32" s="53" t="str">
        <f t="shared" si="2"/>
        <v/>
      </c>
      <c r="Q32" s="53" t="str">
        <f t="shared" si="2"/>
        <v/>
      </c>
      <c r="R32" s="53" t="str">
        <f t="shared" si="2"/>
        <v/>
      </c>
      <c r="S32" s="53" t="str">
        <f t="shared" si="2"/>
        <v/>
      </c>
      <c r="T32" s="53" t="str">
        <f t="shared" si="2"/>
        <v/>
      </c>
      <c r="U32" s="53" t="str">
        <f t="shared" si="2"/>
        <v/>
      </c>
      <c r="V32" s="53" t="str">
        <f t="shared" si="2"/>
        <v/>
      </c>
      <c r="W32" s="53" t="str">
        <f t="shared" si="2"/>
        <v/>
      </c>
      <c r="X32" s="53" t="str">
        <f t="shared" si="2"/>
        <v/>
      </c>
      <c r="Y32" s="309"/>
    </row>
    <row r="33" spans="1:25" ht="20.25" customHeight="1">
      <c r="A33" s="303"/>
      <c r="B33" s="6" t="s">
        <v>304</v>
      </c>
      <c r="C33" s="1"/>
      <c r="E33" s="300" t="s">
        <v>303</v>
      </c>
      <c r="F33" s="300"/>
      <c r="G33" s="300"/>
      <c r="H33" s="300"/>
      <c r="I33" s="300"/>
      <c r="J33" s="300"/>
      <c r="K33" s="300"/>
      <c r="L33" s="300"/>
      <c r="M33" s="300"/>
      <c r="N33" s="300"/>
      <c r="O33" s="300"/>
      <c r="P33" s="300"/>
      <c r="Q33" s="300"/>
      <c r="R33" s="300"/>
      <c r="S33" s="300"/>
      <c r="Y33" s="309"/>
    </row>
    <row r="34" spans="1:25">
      <c r="A34" s="303"/>
      <c r="B34" s="142">
        <v>1</v>
      </c>
      <c r="C34" s="288" t="s">
        <v>167</v>
      </c>
      <c r="D34" s="281"/>
      <c r="E34" s="83"/>
      <c r="F34" s="83"/>
      <c r="G34" s="83"/>
      <c r="H34" s="51"/>
      <c r="I34" s="51"/>
      <c r="J34" s="51"/>
      <c r="K34" s="51"/>
      <c r="L34" s="51"/>
      <c r="M34" s="51"/>
      <c r="N34" s="51"/>
      <c r="O34" s="51"/>
      <c r="P34" s="51"/>
      <c r="Q34" s="51"/>
      <c r="R34" s="51"/>
      <c r="S34" s="51"/>
      <c r="T34" s="51"/>
      <c r="U34" s="51"/>
      <c r="V34" s="51"/>
      <c r="W34" s="51"/>
      <c r="X34" s="51"/>
      <c r="Y34" s="309"/>
    </row>
    <row r="35" spans="1:25">
      <c r="A35" s="303"/>
      <c r="B35" s="142">
        <v>2</v>
      </c>
      <c r="C35" s="306" t="s">
        <v>168</v>
      </c>
      <c r="D35" s="307"/>
      <c r="E35" s="83"/>
      <c r="F35" s="83"/>
      <c r="G35" s="83"/>
      <c r="H35" s="51"/>
      <c r="I35" s="51"/>
      <c r="J35" s="51"/>
      <c r="K35" s="51"/>
      <c r="L35" s="51"/>
      <c r="M35" s="51"/>
      <c r="N35" s="51"/>
      <c r="O35" s="51"/>
      <c r="P35" s="51"/>
      <c r="Q35" s="51"/>
      <c r="R35" s="51"/>
      <c r="S35" s="51"/>
      <c r="T35" s="51"/>
      <c r="U35" s="51"/>
      <c r="V35" s="51"/>
      <c r="W35" s="51"/>
      <c r="X35" s="51"/>
      <c r="Y35" s="309"/>
    </row>
    <row r="36" spans="1:25">
      <c r="A36" s="303"/>
      <c r="B36" s="142">
        <v>3</v>
      </c>
      <c r="C36" s="306" t="s">
        <v>169</v>
      </c>
      <c r="D36" s="307"/>
      <c r="E36" s="83"/>
      <c r="F36" s="83"/>
      <c r="G36" s="51"/>
      <c r="H36" s="51"/>
      <c r="I36" s="51"/>
      <c r="J36" s="51"/>
      <c r="K36" s="51"/>
      <c r="L36" s="51"/>
      <c r="M36" s="51"/>
      <c r="N36" s="51"/>
      <c r="O36" s="51"/>
      <c r="P36" s="51"/>
      <c r="Q36" s="51"/>
      <c r="R36" s="51"/>
      <c r="S36" s="51"/>
      <c r="T36" s="51"/>
      <c r="U36" s="51"/>
      <c r="V36" s="51"/>
      <c r="W36" s="51"/>
      <c r="X36" s="51"/>
      <c r="Y36" s="309"/>
    </row>
    <row r="37" spans="1:25" ht="13.8" thickBot="1">
      <c r="A37" s="303"/>
      <c r="B37" s="142">
        <v>4</v>
      </c>
      <c r="C37" s="306" t="s">
        <v>170</v>
      </c>
      <c r="D37" s="307"/>
      <c r="E37" s="83"/>
      <c r="F37" s="83"/>
      <c r="G37" s="51"/>
      <c r="H37" s="51"/>
      <c r="I37" s="51"/>
      <c r="J37" s="51"/>
      <c r="K37" s="51"/>
      <c r="L37" s="51"/>
      <c r="M37" s="51"/>
      <c r="N37" s="51"/>
      <c r="O37" s="51"/>
      <c r="P37" s="51"/>
      <c r="Q37" s="51"/>
      <c r="R37" s="51"/>
      <c r="S37" s="51"/>
      <c r="T37" s="51"/>
      <c r="U37" s="51"/>
      <c r="V37" s="51"/>
      <c r="W37" s="51"/>
      <c r="X37" s="51"/>
      <c r="Y37" s="309"/>
    </row>
    <row r="38" spans="1:25" ht="13.8" thickBot="1">
      <c r="A38" s="303"/>
      <c r="B38" s="141"/>
      <c r="C38" s="286" t="s">
        <v>113</v>
      </c>
      <c r="D38" s="287"/>
      <c r="E38" s="53" t="str">
        <f>IF(SUMPRODUCT(ISTEXT(E34:E37)*1)&gt;3,"C",IF(SUMPRODUCT(ISTEXT(E34:E37)*1)&gt;0,(SUMPRODUCT(ISTEXT(E34:E37)*1)/4*100)," "))</f>
        <v xml:space="preserve"> </v>
      </c>
      <c r="F38" s="53" t="str">
        <f t="shared" ref="F38:X38" si="3">IF(SUMPRODUCT(ISTEXT(F34:F37)*1)&gt;3,"C",IF(SUMPRODUCT(ISTEXT(F34:F37)*1)&gt;0,(SUMPRODUCT(ISTEXT(F34:F37)*1)/4*100)," "))</f>
        <v xml:space="preserve"> </v>
      </c>
      <c r="G38" s="53" t="str">
        <f t="shared" si="3"/>
        <v xml:space="preserve"> </v>
      </c>
      <c r="H38" s="53" t="str">
        <f t="shared" si="3"/>
        <v xml:space="preserve"> </v>
      </c>
      <c r="I38" s="53" t="str">
        <f t="shared" si="3"/>
        <v xml:space="preserve"> </v>
      </c>
      <c r="J38" s="53" t="str">
        <f t="shared" si="3"/>
        <v xml:space="preserve"> </v>
      </c>
      <c r="K38" s="53" t="str">
        <f t="shared" si="3"/>
        <v xml:space="preserve"> </v>
      </c>
      <c r="L38" s="53" t="str">
        <f t="shared" si="3"/>
        <v xml:space="preserve"> </v>
      </c>
      <c r="M38" s="53" t="str">
        <f t="shared" si="3"/>
        <v xml:space="preserve"> </v>
      </c>
      <c r="N38" s="53" t="str">
        <f t="shared" si="3"/>
        <v xml:space="preserve"> </v>
      </c>
      <c r="O38" s="53" t="str">
        <f t="shared" si="3"/>
        <v xml:space="preserve"> </v>
      </c>
      <c r="P38" s="53" t="str">
        <f t="shared" si="3"/>
        <v xml:space="preserve"> </v>
      </c>
      <c r="Q38" s="53" t="str">
        <f t="shared" si="3"/>
        <v xml:space="preserve"> </v>
      </c>
      <c r="R38" s="53" t="str">
        <f t="shared" si="3"/>
        <v xml:space="preserve"> </v>
      </c>
      <c r="S38" s="53" t="str">
        <f t="shared" si="3"/>
        <v xml:space="preserve"> </v>
      </c>
      <c r="T38" s="53" t="str">
        <f t="shared" si="3"/>
        <v xml:space="preserve"> </v>
      </c>
      <c r="U38" s="53" t="str">
        <f t="shared" si="3"/>
        <v xml:space="preserve"> </v>
      </c>
      <c r="V38" s="53" t="str">
        <f t="shared" si="3"/>
        <v xml:space="preserve"> </v>
      </c>
      <c r="W38" s="53" t="str">
        <f t="shared" si="3"/>
        <v xml:space="preserve"> </v>
      </c>
      <c r="X38" s="53" t="str">
        <f t="shared" si="3"/>
        <v xml:space="preserve"> </v>
      </c>
      <c r="Y38" s="309"/>
    </row>
    <row r="39" spans="1:25" ht="20.25" customHeight="1">
      <c r="A39" s="303"/>
      <c r="B39" s="6" t="s">
        <v>305</v>
      </c>
      <c r="C39" s="1"/>
      <c r="E39" s="299" t="s">
        <v>373</v>
      </c>
      <c r="F39" s="300"/>
      <c r="G39" s="300"/>
      <c r="H39" s="300"/>
      <c r="I39" s="300"/>
      <c r="J39" s="300"/>
      <c r="K39" s="300"/>
      <c r="L39" s="300"/>
      <c r="M39" s="300"/>
      <c r="N39" s="300"/>
      <c r="O39" s="300"/>
      <c r="P39" s="300"/>
      <c r="Q39" s="300"/>
      <c r="R39" s="300"/>
      <c r="S39" s="300"/>
      <c r="Y39" s="309"/>
    </row>
    <row r="40" spans="1:25">
      <c r="A40" s="303"/>
      <c r="B40" s="142">
        <v>1</v>
      </c>
      <c r="C40" s="306" t="s">
        <v>171</v>
      </c>
      <c r="D40" s="307"/>
      <c r="E40" s="83"/>
      <c r="F40" s="83"/>
      <c r="G40" s="83"/>
      <c r="H40" s="83"/>
      <c r="I40" s="51"/>
      <c r="J40" s="51"/>
      <c r="K40" s="51"/>
      <c r="L40" s="182"/>
      <c r="M40" s="51"/>
      <c r="N40" s="51"/>
      <c r="O40" s="51"/>
      <c r="P40" s="51"/>
      <c r="Q40" s="51"/>
      <c r="R40" s="51"/>
      <c r="S40" s="51"/>
      <c r="T40" s="51"/>
      <c r="U40" s="51"/>
      <c r="V40" s="51"/>
      <c r="W40" s="51"/>
      <c r="X40" s="51"/>
      <c r="Y40" s="309"/>
    </row>
    <row r="41" spans="1:25">
      <c r="A41" s="303"/>
      <c r="B41" s="142">
        <v>2</v>
      </c>
      <c r="C41" s="306" t="s">
        <v>172</v>
      </c>
      <c r="D41" s="307"/>
      <c r="E41" s="83"/>
      <c r="F41" s="83"/>
      <c r="G41" s="83"/>
      <c r="H41" s="51"/>
      <c r="I41" s="51"/>
      <c r="J41" s="51"/>
      <c r="K41" s="51"/>
      <c r="L41" s="182"/>
      <c r="M41" s="51"/>
      <c r="N41" s="51"/>
      <c r="O41" s="51"/>
      <c r="P41" s="51"/>
      <c r="Q41" s="51"/>
      <c r="R41" s="51"/>
      <c r="S41" s="51"/>
      <c r="T41" s="51"/>
      <c r="U41" s="51"/>
      <c r="V41" s="51"/>
      <c r="W41" s="51"/>
      <c r="X41" s="51"/>
      <c r="Y41" s="309"/>
    </row>
    <row r="42" spans="1:25">
      <c r="A42" s="303"/>
      <c r="B42" s="173">
        <v>3</v>
      </c>
      <c r="C42" s="304" t="s">
        <v>173</v>
      </c>
      <c r="D42" s="304"/>
      <c r="E42" s="83"/>
      <c r="F42" s="83"/>
      <c r="G42" s="83"/>
      <c r="H42" s="51"/>
      <c r="I42" s="51"/>
      <c r="J42" s="51"/>
      <c r="K42" s="51"/>
      <c r="L42" s="182"/>
      <c r="M42" s="51"/>
      <c r="N42" s="51"/>
      <c r="O42" s="51"/>
      <c r="P42" s="51"/>
      <c r="Q42" s="51"/>
      <c r="R42" s="51"/>
      <c r="S42" s="51"/>
      <c r="T42" s="51"/>
      <c r="U42" s="51"/>
      <c r="V42" s="51"/>
      <c r="W42" s="51"/>
      <c r="X42" s="51"/>
      <c r="Y42" s="309"/>
    </row>
    <row r="43" spans="1:25">
      <c r="A43" s="303"/>
      <c r="B43" s="173">
        <v>4</v>
      </c>
      <c r="C43" s="308" t="s">
        <v>174</v>
      </c>
      <c r="D43" s="308"/>
      <c r="E43" s="83"/>
      <c r="F43" s="51"/>
      <c r="G43" s="83"/>
      <c r="H43" s="51"/>
      <c r="I43" s="51"/>
      <c r="J43" s="51"/>
      <c r="K43" s="51"/>
      <c r="L43" s="182"/>
      <c r="M43" s="51"/>
      <c r="N43" s="51"/>
      <c r="O43" s="51"/>
      <c r="P43" s="51"/>
      <c r="Q43" s="51"/>
      <c r="R43" s="51"/>
      <c r="S43" s="51"/>
      <c r="T43" s="51"/>
      <c r="U43" s="51"/>
      <c r="V43" s="51"/>
      <c r="W43" s="51"/>
      <c r="X43" s="51"/>
      <c r="Y43" s="309"/>
    </row>
    <row r="44" spans="1:25">
      <c r="A44" s="303"/>
      <c r="B44" s="173">
        <v>5</v>
      </c>
      <c r="C44" s="306" t="s">
        <v>175</v>
      </c>
      <c r="D44" s="306"/>
      <c r="E44" s="83"/>
      <c r="F44" s="51"/>
      <c r="G44" s="51"/>
      <c r="H44" s="51"/>
      <c r="I44" s="51"/>
      <c r="J44" s="51"/>
      <c r="K44" s="51"/>
      <c r="L44" s="182"/>
      <c r="M44" s="51"/>
      <c r="N44" s="51"/>
      <c r="O44" s="83"/>
      <c r="P44" s="51"/>
      <c r="Q44" s="51"/>
      <c r="R44" s="83"/>
      <c r="S44" s="83"/>
      <c r="T44" s="83"/>
      <c r="U44" s="83"/>
      <c r="V44" s="83"/>
      <c r="W44" s="83"/>
      <c r="X44" s="83"/>
      <c r="Y44" s="309"/>
    </row>
    <row r="45" spans="1:25">
      <c r="A45" s="303"/>
      <c r="B45" s="173">
        <v>6</v>
      </c>
      <c r="C45" s="306" t="s">
        <v>176</v>
      </c>
      <c r="D45" s="307"/>
      <c r="E45" s="83"/>
      <c r="F45" s="51"/>
      <c r="G45" s="51"/>
      <c r="H45" s="51"/>
      <c r="I45" s="51"/>
      <c r="J45" s="51"/>
      <c r="K45" s="51"/>
      <c r="L45" s="182"/>
      <c r="M45" s="51"/>
      <c r="N45" s="51"/>
      <c r="O45" s="51"/>
      <c r="P45" s="51"/>
      <c r="Q45" s="51"/>
      <c r="R45" s="51"/>
      <c r="S45" s="83"/>
      <c r="T45" s="83"/>
      <c r="U45" s="83"/>
      <c r="V45" s="83"/>
      <c r="W45" s="83"/>
      <c r="X45" s="83"/>
      <c r="Y45" s="309"/>
    </row>
    <row r="46" spans="1:25" ht="13.8" thickBot="1">
      <c r="A46" s="303"/>
      <c r="B46" s="173">
        <v>7</v>
      </c>
      <c r="C46" s="306" t="s">
        <v>177</v>
      </c>
      <c r="D46" s="306"/>
      <c r="E46" s="83"/>
      <c r="F46" s="83"/>
      <c r="G46" s="83"/>
      <c r="H46" s="51"/>
      <c r="I46" s="51"/>
      <c r="J46" s="83"/>
      <c r="K46" s="83"/>
      <c r="L46" s="83"/>
      <c r="M46" s="51"/>
      <c r="N46" s="83"/>
      <c r="O46" s="51"/>
      <c r="P46" s="83"/>
      <c r="Q46" s="83"/>
      <c r="R46" s="83"/>
      <c r="S46" s="83"/>
      <c r="T46" s="83"/>
      <c r="U46" s="83"/>
      <c r="V46" s="83"/>
      <c r="W46" s="83"/>
      <c r="X46" s="83"/>
      <c r="Y46" s="309"/>
    </row>
    <row r="47" spans="1:25" ht="13.8" thickBot="1">
      <c r="A47" s="303"/>
      <c r="B47" s="141"/>
      <c r="C47" s="286" t="s">
        <v>113</v>
      </c>
      <c r="D47" s="287"/>
      <c r="E47" s="53" t="str">
        <f>IF(SUMPRODUCT(ISTEXT(E40:E44)*1)&gt;4,"C",IF(SUMPRODUCT(ISTEXT(E40:E44)*1)&gt;0,(SUMPRODUCT(ISTEXT(E40:E44)*1)/5*100)," "))</f>
        <v xml:space="preserve"> </v>
      </c>
      <c r="F47" s="53" t="str">
        <f t="shared" ref="F47:X47" si="4">IF(SUMPRODUCT(ISTEXT(F40:F44)*1)&gt;4,"C",IF(SUMPRODUCT(ISTEXT(F40:F44)*1)&gt;0,(SUMPRODUCT(ISTEXT(F40:F44)*1)/5*100)," "))</f>
        <v xml:space="preserve"> </v>
      </c>
      <c r="G47" s="53" t="str">
        <f t="shared" si="4"/>
        <v xml:space="preserve"> </v>
      </c>
      <c r="H47" s="53" t="str">
        <f t="shared" si="4"/>
        <v xml:space="preserve"> </v>
      </c>
      <c r="I47" s="53" t="str">
        <f t="shared" si="4"/>
        <v xml:space="preserve"> </v>
      </c>
      <c r="J47" s="53" t="str">
        <f t="shared" si="4"/>
        <v xml:space="preserve"> </v>
      </c>
      <c r="K47" s="53" t="str">
        <f t="shared" si="4"/>
        <v xml:space="preserve"> </v>
      </c>
      <c r="L47" s="53" t="str">
        <f t="shared" si="4"/>
        <v xml:space="preserve"> </v>
      </c>
      <c r="M47" s="53" t="str">
        <f t="shared" si="4"/>
        <v xml:space="preserve"> </v>
      </c>
      <c r="N47" s="53" t="str">
        <f t="shared" si="4"/>
        <v xml:space="preserve"> </v>
      </c>
      <c r="O47" s="53" t="str">
        <f t="shared" si="4"/>
        <v xml:space="preserve"> </v>
      </c>
      <c r="P47" s="53" t="str">
        <f t="shared" si="4"/>
        <v xml:space="preserve"> </v>
      </c>
      <c r="Q47" s="53" t="str">
        <f t="shared" si="4"/>
        <v xml:space="preserve"> </v>
      </c>
      <c r="R47" s="53" t="str">
        <f t="shared" si="4"/>
        <v xml:space="preserve"> </v>
      </c>
      <c r="S47" s="53" t="str">
        <f t="shared" si="4"/>
        <v xml:space="preserve"> </v>
      </c>
      <c r="T47" s="53" t="str">
        <f t="shared" si="4"/>
        <v xml:space="preserve"> </v>
      </c>
      <c r="U47" s="53" t="str">
        <f t="shared" si="4"/>
        <v xml:space="preserve"> </v>
      </c>
      <c r="V47" s="53" t="str">
        <f t="shared" si="4"/>
        <v xml:space="preserve"> </v>
      </c>
      <c r="W47" s="53" t="str">
        <f t="shared" si="4"/>
        <v xml:space="preserve"> </v>
      </c>
      <c r="X47" s="53" t="str">
        <f t="shared" si="4"/>
        <v xml:space="preserve"> </v>
      </c>
      <c r="Y47" s="309"/>
    </row>
    <row r="48" spans="1:25" ht="20.25" customHeight="1">
      <c r="A48" s="303"/>
      <c r="B48" s="6" t="s">
        <v>306</v>
      </c>
      <c r="C48" s="1"/>
      <c r="E48" s="300" t="s">
        <v>303</v>
      </c>
      <c r="F48" s="300"/>
      <c r="G48" s="300"/>
      <c r="H48" s="300"/>
      <c r="I48" s="300"/>
      <c r="J48" s="300"/>
      <c r="K48" s="300"/>
      <c r="L48" s="300"/>
      <c r="M48" s="300"/>
      <c r="N48" s="300"/>
      <c r="O48" s="300"/>
      <c r="P48" s="300"/>
      <c r="Q48" s="300"/>
      <c r="R48" s="300"/>
      <c r="S48" s="300"/>
      <c r="Y48" s="309"/>
    </row>
    <row r="49" spans="1:25">
      <c r="A49" s="303"/>
      <c r="B49" s="140">
        <v>1</v>
      </c>
      <c r="C49" s="307" t="s">
        <v>0</v>
      </c>
      <c r="D49" s="307"/>
      <c r="E49" s="83"/>
      <c r="F49" s="83"/>
      <c r="G49" s="83"/>
      <c r="H49" s="51"/>
      <c r="I49" s="51"/>
      <c r="J49" s="51"/>
      <c r="K49" s="51"/>
      <c r="L49" s="51"/>
      <c r="M49" s="51"/>
      <c r="N49" s="51"/>
      <c r="O49" s="51"/>
      <c r="P49" s="51"/>
      <c r="Q49" s="51"/>
      <c r="R49" s="51"/>
      <c r="S49" s="51"/>
      <c r="T49" s="51"/>
      <c r="U49" s="51"/>
      <c r="V49" s="51"/>
      <c r="W49" s="51"/>
      <c r="X49" s="51"/>
      <c r="Y49" s="309"/>
    </row>
    <row r="50" spans="1:25">
      <c r="A50" s="303"/>
      <c r="B50" s="140">
        <v>2</v>
      </c>
      <c r="C50" s="307" t="s">
        <v>178</v>
      </c>
      <c r="D50" s="307"/>
      <c r="E50" s="83"/>
      <c r="F50" s="83"/>
      <c r="G50" s="83"/>
      <c r="H50" s="51"/>
      <c r="I50" s="51"/>
      <c r="J50" s="51"/>
      <c r="K50" s="51"/>
      <c r="L50" s="51"/>
      <c r="M50" s="51"/>
      <c r="N50" s="51"/>
      <c r="O50" s="51"/>
      <c r="P50" s="51"/>
      <c r="Q50" s="51"/>
      <c r="R50" s="51"/>
      <c r="S50" s="51"/>
      <c r="T50" s="51"/>
      <c r="U50" s="51"/>
      <c r="V50" s="51"/>
      <c r="W50" s="51"/>
      <c r="X50" s="51"/>
      <c r="Y50" s="309"/>
    </row>
    <row r="51" spans="1:25">
      <c r="A51" s="303"/>
      <c r="B51" s="140">
        <v>3</v>
      </c>
      <c r="C51" s="307" t="s">
        <v>179</v>
      </c>
      <c r="D51" s="307"/>
      <c r="E51" s="83"/>
      <c r="F51" s="83"/>
      <c r="G51" s="83"/>
      <c r="H51" s="51"/>
      <c r="I51" s="51"/>
      <c r="J51" s="51"/>
      <c r="K51" s="51"/>
      <c r="L51" s="51"/>
      <c r="M51" s="51"/>
      <c r="N51" s="51"/>
      <c r="O51" s="51"/>
      <c r="P51" s="51"/>
      <c r="Q51" s="51"/>
      <c r="R51" s="51"/>
      <c r="S51" s="51"/>
      <c r="T51" s="51"/>
      <c r="U51" s="51"/>
      <c r="V51" s="51"/>
      <c r="W51" s="51"/>
      <c r="X51" s="51"/>
      <c r="Y51" s="309"/>
    </row>
    <row r="52" spans="1:25">
      <c r="A52" s="303"/>
      <c r="B52" s="140">
        <v>4</v>
      </c>
      <c r="C52" s="307" t="s">
        <v>180</v>
      </c>
      <c r="D52" s="307"/>
      <c r="E52" s="83"/>
      <c r="F52" s="83"/>
      <c r="G52" s="51"/>
      <c r="H52" s="51"/>
      <c r="I52" s="51"/>
      <c r="J52" s="51"/>
      <c r="K52" s="51"/>
      <c r="L52" s="51"/>
      <c r="M52" s="51"/>
      <c r="N52" s="51"/>
      <c r="O52" s="51"/>
      <c r="P52" s="51"/>
      <c r="Q52" s="51"/>
      <c r="R52" s="51"/>
      <c r="S52" s="51"/>
      <c r="T52" s="51"/>
      <c r="U52" s="51"/>
      <c r="V52" s="51"/>
      <c r="W52" s="51"/>
      <c r="X52" s="51"/>
      <c r="Y52" s="309"/>
    </row>
    <row r="53" spans="1:25">
      <c r="A53" s="303"/>
      <c r="B53" s="140">
        <v>5</v>
      </c>
      <c r="C53" s="307" t="s">
        <v>181</v>
      </c>
      <c r="D53" s="307"/>
      <c r="E53" s="83"/>
      <c r="F53" s="51"/>
      <c r="G53" s="51"/>
      <c r="H53" s="51"/>
      <c r="I53" s="51"/>
      <c r="J53" s="51"/>
      <c r="K53" s="51"/>
      <c r="L53" s="51"/>
      <c r="M53" s="51"/>
      <c r="N53" s="51"/>
      <c r="O53" s="51"/>
      <c r="P53" s="51"/>
      <c r="Q53" s="51"/>
      <c r="R53" s="51"/>
      <c r="S53" s="51"/>
      <c r="T53" s="51"/>
      <c r="U53" s="51"/>
      <c r="V53" s="51"/>
      <c r="W53" s="51"/>
      <c r="X53" s="51"/>
      <c r="Y53" s="309"/>
    </row>
    <row r="54" spans="1:25" ht="13.8" thickBot="1">
      <c r="A54" s="303"/>
      <c r="B54" s="142">
        <v>6</v>
      </c>
      <c r="C54" s="306" t="s">
        <v>182</v>
      </c>
      <c r="D54" s="306"/>
      <c r="E54" s="83"/>
      <c r="F54" s="51"/>
      <c r="G54" s="51"/>
      <c r="H54" s="51"/>
      <c r="I54" s="51"/>
      <c r="J54" s="51"/>
      <c r="K54" s="51"/>
      <c r="L54" s="51"/>
      <c r="M54" s="51"/>
      <c r="N54" s="51"/>
      <c r="O54" s="83"/>
      <c r="P54" s="51"/>
      <c r="Q54" s="51"/>
      <c r="R54" s="83"/>
      <c r="S54" s="83"/>
      <c r="T54" s="83"/>
      <c r="U54" s="83"/>
      <c r="V54" s="83"/>
      <c r="W54" s="83"/>
      <c r="X54" s="83"/>
      <c r="Y54" s="309"/>
    </row>
    <row r="55" spans="1:25" ht="13.8" thickBot="1">
      <c r="A55" s="303"/>
      <c r="C55" s="286" t="s">
        <v>113</v>
      </c>
      <c r="D55" s="287"/>
      <c r="E55" s="53" t="str">
        <f>IF(SUMPRODUCT(ISTEXT(E49:E54)*1)&gt;5,"C",IF(SUMPRODUCT(ISTEXT(E49:E54)*1)&gt;0,(SUMPRODUCT(ISTEXT(E49:E54)*1)/6*100)," "))</f>
        <v xml:space="preserve"> </v>
      </c>
      <c r="F55" s="53" t="str">
        <f t="shared" ref="F55:X55" si="5">IF(SUMPRODUCT(ISTEXT(F49:F54)*1)&gt;5,"C",IF(SUMPRODUCT(ISTEXT(F49:F54)*1)&gt;0,(SUMPRODUCT(ISTEXT(F49:F54)*1)/6*100)," "))</f>
        <v xml:space="preserve"> </v>
      </c>
      <c r="G55" s="53" t="str">
        <f t="shared" si="5"/>
        <v xml:space="preserve"> </v>
      </c>
      <c r="H55" s="53" t="str">
        <f t="shared" si="5"/>
        <v xml:space="preserve"> </v>
      </c>
      <c r="I55" s="53" t="str">
        <f t="shared" si="5"/>
        <v xml:space="preserve"> </v>
      </c>
      <c r="J55" s="53" t="str">
        <f t="shared" si="5"/>
        <v xml:space="preserve"> </v>
      </c>
      <c r="K55" s="53" t="str">
        <f t="shared" si="5"/>
        <v xml:space="preserve"> </v>
      </c>
      <c r="L55" s="53" t="str">
        <f t="shared" si="5"/>
        <v xml:space="preserve"> </v>
      </c>
      <c r="M55" s="53" t="str">
        <f t="shared" si="5"/>
        <v xml:space="preserve"> </v>
      </c>
      <c r="N55" s="53" t="str">
        <f t="shared" si="5"/>
        <v xml:space="preserve"> </v>
      </c>
      <c r="O55" s="53" t="str">
        <f t="shared" si="5"/>
        <v xml:space="preserve"> </v>
      </c>
      <c r="P55" s="53" t="str">
        <f t="shared" si="5"/>
        <v xml:space="preserve"> </v>
      </c>
      <c r="Q55" s="53" t="str">
        <f t="shared" si="5"/>
        <v xml:space="preserve"> </v>
      </c>
      <c r="R55" s="53" t="str">
        <f t="shared" si="5"/>
        <v xml:space="preserve"> </v>
      </c>
      <c r="S55" s="53" t="str">
        <f t="shared" si="5"/>
        <v xml:space="preserve"> </v>
      </c>
      <c r="T55" s="53" t="str">
        <f t="shared" si="5"/>
        <v xml:space="preserve"> </v>
      </c>
      <c r="U55" s="53" t="str">
        <f t="shared" si="5"/>
        <v xml:space="preserve"> </v>
      </c>
      <c r="V55" s="53" t="str">
        <f t="shared" si="5"/>
        <v xml:space="preserve"> </v>
      </c>
      <c r="W55" s="53" t="str">
        <f t="shared" si="5"/>
        <v xml:space="preserve"> </v>
      </c>
      <c r="X55" s="53" t="str">
        <f t="shared" si="5"/>
        <v xml:space="preserve"> </v>
      </c>
      <c r="Y55" s="309"/>
    </row>
    <row r="56" spans="1:25">
      <c r="A56" s="3"/>
      <c r="B56" s="141"/>
      <c r="C56" s="3"/>
      <c r="D56" s="3"/>
      <c r="E56" s="3"/>
      <c r="F56" s="3"/>
      <c r="G56" s="3"/>
      <c r="H56" s="3"/>
      <c r="I56" s="3"/>
      <c r="J56" s="3"/>
      <c r="K56" s="3"/>
      <c r="L56" s="3"/>
      <c r="M56" s="3"/>
      <c r="N56" s="3"/>
      <c r="O56" s="3"/>
      <c r="P56" s="3"/>
      <c r="Q56" s="3"/>
      <c r="R56" s="3"/>
      <c r="S56" s="3"/>
      <c r="T56" s="3"/>
      <c r="U56" s="3"/>
      <c r="V56" s="3"/>
      <c r="W56" s="3"/>
      <c r="X56" s="3"/>
    </row>
    <row r="57" spans="1:25">
      <c r="A57" s="3"/>
      <c r="B57" s="141"/>
      <c r="C57" s="3"/>
      <c r="D57" s="3"/>
      <c r="E57" s="3"/>
      <c r="F57" s="3"/>
      <c r="G57" s="3"/>
      <c r="H57" s="3"/>
      <c r="I57" s="3"/>
      <c r="J57" s="3"/>
      <c r="K57" s="3"/>
      <c r="L57" s="3"/>
      <c r="M57" s="3"/>
      <c r="N57" s="3"/>
      <c r="O57" s="3"/>
      <c r="P57" s="3"/>
      <c r="Q57" s="3"/>
      <c r="R57" s="3"/>
      <c r="S57" s="3"/>
      <c r="T57" s="3"/>
      <c r="U57" s="3"/>
      <c r="V57" s="3"/>
      <c r="W57" s="3"/>
      <c r="X57" s="3"/>
    </row>
    <row r="58" spans="1:25">
      <c r="A58" s="3"/>
      <c r="B58" s="141"/>
      <c r="C58" s="3"/>
      <c r="D58" s="3"/>
      <c r="E58" s="3"/>
      <c r="F58" s="3"/>
      <c r="G58" s="3"/>
      <c r="H58" s="3"/>
      <c r="I58" s="3"/>
      <c r="J58" s="3"/>
      <c r="K58" s="3"/>
      <c r="L58" s="3"/>
      <c r="M58" s="3"/>
      <c r="N58" s="3"/>
      <c r="O58" s="3"/>
      <c r="P58" s="3"/>
      <c r="Q58" s="3"/>
      <c r="R58" s="3"/>
      <c r="S58" s="3"/>
      <c r="T58" s="3"/>
      <c r="U58" s="3"/>
      <c r="V58" s="3"/>
      <c r="W58" s="3"/>
      <c r="X58" s="3"/>
    </row>
    <row r="59" spans="1:25">
      <c r="A59" s="3"/>
      <c r="B59" s="141"/>
      <c r="C59" s="3"/>
      <c r="D59" s="3"/>
      <c r="E59" s="3"/>
      <c r="F59" s="3"/>
      <c r="G59" s="3"/>
      <c r="H59" s="3"/>
      <c r="I59" s="3"/>
      <c r="J59" s="3"/>
      <c r="K59" s="3"/>
      <c r="L59" s="3"/>
      <c r="M59" s="3"/>
      <c r="N59" s="3"/>
      <c r="O59" s="3"/>
      <c r="P59" s="3"/>
      <c r="Q59" s="3"/>
      <c r="R59" s="3"/>
      <c r="S59" s="3"/>
      <c r="T59" s="3"/>
      <c r="U59" s="3"/>
      <c r="V59" s="3"/>
      <c r="W59" s="3"/>
      <c r="X59" s="3"/>
    </row>
    <row r="60" spans="1:25">
      <c r="A60" s="3"/>
      <c r="B60" s="141"/>
      <c r="C60" s="3"/>
      <c r="D60" s="3"/>
      <c r="E60" s="3"/>
      <c r="F60" s="3"/>
      <c r="G60" s="3"/>
      <c r="H60" s="3"/>
      <c r="I60" s="3"/>
      <c r="J60" s="3"/>
      <c r="K60" s="3"/>
      <c r="L60" s="3"/>
      <c r="M60" s="3"/>
      <c r="N60" s="3"/>
      <c r="O60" s="3"/>
      <c r="P60" s="3"/>
      <c r="Q60" s="3"/>
      <c r="R60" s="3"/>
      <c r="S60" s="3"/>
      <c r="T60" s="3"/>
      <c r="U60" s="3"/>
      <c r="V60" s="3"/>
      <c r="W60" s="3"/>
      <c r="X60" s="3"/>
    </row>
  </sheetData>
  <sheetProtection algorithmName="SHA-512" hashValue="WaiBGS27U/1+gAjSr2BvMk91up5MK+4POKEc/xFNNNUiExNzNO2+zQmEEmvzVHkJLhdIlFnuR6cY6RHK1vMHpg==" saltValue="LnoVdOOugxvGHQLS2E0FuA==" spinCount="100000" sheet="1" selectLockedCells="1"/>
  <mergeCells count="75">
    <mergeCell ref="C37:D37"/>
    <mergeCell ref="C21:D21"/>
    <mergeCell ref="C47:D47"/>
    <mergeCell ref="C13:D13"/>
    <mergeCell ref="C26:D26"/>
    <mergeCell ref="C18:D18"/>
    <mergeCell ref="C40:D40"/>
    <mergeCell ref="C41:D41"/>
    <mergeCell ref="C38:D38"/>
    <mergeCell ref="E1:E4"/>
    <mergeCell ref="F1:F4"/>
    <mergeCell ref="B3:D3"/>
    <mergeCell ref="B4:D4"/>
    <mergeCell ref="C7:D7"/>
    <mergeCell ref="C9:D9"/>
    <mergeCell ref="E25:S25"/>
    <mergeCell ref="C35:D35"/>
    <mergeCell ref="C27:D27"/>
    <mergeCell ref="C17:D17"/>
    <mergeCell ref="C15:D15"/>
    <mergeCell ref="C32:D32"/>
    <mergeCell ref="C23:D23"/>
    <mergeCell ref="C14:D14"/>
    <mergeCell ref="C10:D10"/>
    <mergeCell ref="C12:D12"/>
    <mergeCell ref="C11:D11"/>
    <mergeCell ref="C20:D20"/>
    <mergeCell ref="Y1:Y55"/>
    <mergeCell ref="C19:D19"/>
    <mergeCell ref="C49:D49"/>
    <mergeCell ref="C50:D50"/>
    <mergeCell ref="C51:D51"/>
    <mergeCell ref="C30:D30"/>
    <mergeCell ref="C29:D29"/>
    <mergeCell ref="C31:D31"/>
    <mergeCell ref="C54:D54"/>
    <mergeCell ref="E33:S33"/>
    <mergeCell ref="E39:S39"/>
    <mergeCell ref="E48:S48"/>
    <mergeCell ref="T1:T4"/>
    <mergeCell ref="U1:U4"/>
    <mergeCell ref="V1:V4"/>
    <mergeCell ref="W1:W4"/>
    <mergeCell ref="A1:A55"/>
    <mergeCell ref="C55:D55"/>
    <mergeCell ref="C42:D42"/>
    <mergeCell ref="C28:D28"/>
    <mergeCell ref="C34:D34"/>
    <mergeCell ref="C45:D45"/>
    <mergeCell ref="C46:D46"/>
    <mergeCell ref="C44:D44"/>
    <mergeCell ref="C52:D52"/>
    <mergeCell ref="C53:D53"/>
    <mergeCell ref="C43:D43"/>
    <mergeCell ref="C8:D8"/>
    <mergeCell ref="C24:D24"/>
    <mergeCell ref="C36:D36"/>
    <mergeCell ref="C6:D6"/>
    <mergeCell ref="C22:D22"/>
    <mergeCell ref="X1:X4"/>
    <mergeCell ref="E16:S16"/>
    <mergeCell ref="R1:R4"/>
    <mergeCell ref="L1:L4"/>
    <mergeCell ref="K1:K4"/>
    <mergeCell ref="S1:S4"/>
    <mergeCell ref="P1:P4"/>
    <mergeCell ref="M1:M4"/>
    <mergeCell ref="O1:O4"/>
    <mergeCell ref="Q1:Q4"/>
    <mergeCell ref="N1:N4"/>
    <mergeCell ref="E5:X5"/>
    <mergeCell ref="J1:J4"/>
    <mergeCell ref="H1:H4"/>
    <mergeCell ref="G1:G4"/>
    <mergeCell ref="I1:I4"/>
  </mergeCells>
  <phoneticPr fontId="2" type="noConversion"/>
  <pageMargins left="0.75" right="0.7" top="1" bottom="1" header="0.5" footer="0.5"/>
  <pageSetup scale="74" orientation="portrait" r:id="rId1"/>
  <headerFooter alignWithMargins="0">
    <oddHeader>&amp;C&amp;"Arial,Bold"&amp;14WolfTrax&amp;12
Achievements - &amp;D</oddHeader>
    <oddFooter>Page &amp;P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Normal="100" zoomScaleSheetLayoutView="100" workbookViewId="0">
      <pane ySplit="4" topLeftCell="A5" activePane="bottomLeft" state="frozen"/>
      <selection activeCell="AA10" sqref="AA10"/>
      <selection pane="bottomLeft" activeCell="E7" sqref="E7"/>
    </sheetView>
  </sheetViews>
  <sheetFormatPr defaultColWidth="9.109375" defaultRowHeight="13.2"/>
  <cols>
    <col min="1" max="1" width="3.33203125" style="26" customWidth="1"/>
    <col min="2" max="2" width="4.33203125" style="152" bestFit="1" customWidth="1"/>
    <col min="3" max="3" width="13.5546875" style="26" customWidth="1"/>
    <col min="4" max="4" width="15.88671875" style="26" customWidth="1"/>
    <col min="5" max="24" width="3.44140625" style="26" customWidth="1"/>
    <col min="25" max="25" width="3.109375" style="26" customWidth="1"/>
    <col min="26" max="27" width="9.109375" style="26"/>
    <col min="28" max="28" width="18.5546875" style="26" customWidth="1"/>
    <col min="29" max="16384" width="9.109375" style="26"/>
  </cols>
  <sheetData>
    <row r="1" spans="1:25" ht="12.75" customHeight="1">
      <c r="A1" s="326" t="s">
        <v>3</v>
      </c>
      <c r="B1" s="151"/>
      <c r="C1" s="17" t="s">
        <v>7</v>
      </c>
      <c r="D1" s="18"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326" t="str">
        <f>A1</f>
        <v xml:space="preserve">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Wolf Electives   </v>
      </c>
    </row>
    <row r="2" spans="1:25" ht="12.75" customHeight="1">
      <c r="A2" s="326"/>
      <c r="B2" s="143"/>
      <c r="C2" s="20" t="s">
        <v>8</v>
      </c>
      <c r="D2" s="21" t="str">
        <f>Instructions!F5</f>
        <v xml:space="preserve"> </v>
      </c>
      <c r="E2" s="283"/>
      <c r="F2" s="283"/>
      <c r="G2" s="283"/>
      <c r="H2" s="283"/>
      <c r="I2" s="283"/>
      <c r="J2" s="283"/>
      <c r="K2" s="283"/>
      <c r="L2" s="283"/>
      <c r="M2" s="283"/>
      <c r="N2" s="283"/>
      <c r="O2" s="283"/>
      <c r="P2" s="283"/>
      <c r="Q2" s="283"/>
      <c r="R2" s="283"/>
      <c r="S2" s="283"/>
      <c r="T2" s="283"/>
      <c r="U2" s="283"/>
      <c r="V2" s="283"/>
      <c r="W2" s="283"/>
      <c r="X2" s="283"/>
      <c r="Y2" s="326"/>
    </row>
    <row r="3" spans="1:25">
      <c r="A3" s="326"/>
      <c r="B3" s="143"/>
      <c r="C3" s="22"/>
      <c r="D3" s="23"/>
      <c r="E3" s="283"/>
      <c r="F3" s="283"/>
      <c r="G3" s="283"/>
      <c r="H3" s="283"/>
      <c r="I3" s="283"/>
      <c r="J3" s="283"/>
      <c r="K3" s="283"/>
      <c r="L3" s="283"/>
      <c r="M3" s="283"/>
      <c r="N3" s="283"/>
      <c r="O3" s="283"/>
      <c r="P3" s="283"/>
      <c r="Q3" s="283"/>
      <c r="R3" s="283"/>
      <c r="S3" s="283"/>
      <c r="T3" s="283"/>
      <c r="U3" s="283"/>
      <c r="V3" s="283"/>
      <c r="W3" s="283"/>
      <c r="X3" s="283"/>
      <c r="Y3" s="326"/>
    </row>
    <row r="4" spans="1:25" ht="12.75" customHeight="1">
      <c r="A4" s="326"/>
      <c r="B4" s="297" t="s">
        <v>11</v>
      </c>
      <c r="C4" s="293"/>
      <c r="D4" s="294"/>
      <c r="E4" s="284"/>
      <c r="F4" s="284"/>
      <c r="G4" s="284"/>
      <c r="H4" s="284"/>
      <c r="I4" s="284"/>
      <c r="J4" s="284"/>
      <c r="K4" s="284"/>
      <c r="L4" s="284"/>
      <c r="M4" s="284"/>
      <c r="N4" s="284"/>
      <c r="O4" s="284"/>
      <c r="P4" s="284"/>
      <c r="Q4" s="284"/>
      <c r="R4" s="284"/>
      <c r="S4" s="284"/>
      <c r="T4" s="284"/>
      <c r="U4" s="284"/>
      <c r="V4" s="284"/>
      <c r="W4" s="284"/>
      <c r="X4" s="284"/>
      <c r="Y4" s="326"/>
    </row>
    <row r="5" spans="1:25" ht="7.5" customHeight="1">
      <c r="A5" s="326"/>
      <c r="B5" s="24"/>
      <c r="C5" s="24"/>
      <c r="D5" s="24"/>
      <c r="E5" s="25"/>
      <c r="F5" s="25"/>
      <c r="G5" s="25"/>
      <c r="H5" s="25"/>
      <c r="I5" s="25"/>
      <c r="J5" s="25"/>
      <c r="K5" s="25"/>
      <c r="L5" s="25"/>
      <c r="M5" s="25"/>
      <c r="N5" s="25"/>
      <c r="O5" s="25"/>
      <c r="P5" s="25"/>
      <c r="Q5" s="25"/>
      <c r="R5" s="25"/>
      <c r="S5" s="25"/>
      <c r="T5" s="25"/>
      <c r="U5" s="25"/>
      <c r="V5" s="25"/>
      <c r="W5" s="25"/>
      <c r="X5" s="25"/>
      <c r="Y5" s="326"/>
    </row>
    <row r="6" spans="1:25" ht="20.25" customHeight="1">
      <c r="A6" s="326"/>
      <c r="B6" s="104" t="s">
        <v>307</v>
      </c>
      <c r="C6" s="104"/>
      <c r="D6" s="104"/>
      <c r="E6" s="104" t="s">
        <v>375</v>
      </c>
      <c r="F6" s="104"/>
      <c r="G6" s="104"/>
      <c r="H6" s="104"/>
      <c r="I6" s="104"/>
      <c r="J6" s="104"/>
      <c r="K6" s="104"/>
      <c r="L6" s="104"/>
      <c r="M6" s="104"/>
      <c r="N6" s="104"/>
      <c r="O6" s="104"/>
      <c r="P6" s="104"/>
      <c r="Q6" s="104"/>
      <c r="R6" s="104"/>
      <c r="S6" s="104"/>
      <c r="T6" s="104"/>
      <c r="U6" s="104"/>
      <c r="V6" s="104"/>
      <c r="W6" s="104"/>
      <c r="X6" s="104"/>
      <c r="Y6" s="326"/>
    </row>
    <row r="7" spans="1:25">
      <c r="A7" s="326"/>
      <c r="B7" s="152">
        <v>1</v>
      </c>
      <c r="C7" s="327" t="s">
        <v>183</v>
      </c>
      <c r="D7" s="321"/>
      <c r="E7" s="111"/>
      <c r="F7" s="15"/>
      <c r="G7" s="111"/>
      <c r="H7" s="111"/>
      <c r="I7" s="15"/>
      <c r="J7" s="15"/>
      <c r="K7" s="15"/>
      <c r="L7" s="15"/>
      <c r="M7" s="15"/>
      <c r="N7" s="15"/>
      <c r="O7" s="15"/>
      <c r="P7" s="15"/>
      <c r="Q7" s="15"/>
      <c r="R7" s="15"/>
      <c r="S7" s="15"/>
      <c r="T7" s="15"/>
      <c r="U7" s="15"/>
      <c r="V7" s="15"/>
      <c r="W7" s="15"/>
      <c r="X7" s="15"/>
      <c r="Y7" s="326"/>
    </row>
    <row r="8" spans="1:25">
      <c r="A8" s="326"/>
      <c r="B8" s="152">
        <v>2</v>
      </c>
      <c r="C8" s="327" t="s">
        <v>184</v>
      </c>
      <c r="D8" s="321"/>
      <c r="E8" s="111"/>
      <c r="F8" s="111"/>
      <c r="G8" s="111"/>
      <c r="H8" s="111"/>
      <c r="I8" s="15"/>
      <c r="J8" s="15"/>
      <c r="K8" s="15"/>
      <c r="L8" s="15"/>
      <c r="M8" s="15"/>
      <c r="N8" s="15"/>
      <c r="O8" s="15"/>
      <c r="P8" s="15"/>
      <c r="Q8" s="15"/>
      <c r="R8" s="15"/>
      <c r="S8" s="15"/>
      <c r="T8" s="15"/>
      <c r="U8" s="15"/>
      <c r="V8" s="15"/>
      <c r="W8" s="15"/>
      <c r="X8" s="15"/>
      <c r="Y8" s="326"/>
    </row>
    <row r="9" spans="1:25">
      <c r="A9" s="326"/>
      <c r="B9" s="152">
        <v>3</v>
      </c>
      <c r="C9" s="327" t="s">
        <v>186</v>
      </c>
      <c r="D9" s="321"/>
      <c r="E9" s="111"/>
      <c r="F9" s="15"/>
      <c r="G9" s="111"/>
      <c r="H9" s="111"/>
      <c r="I9" s="15"/>
      <c r="J9" s="15"/>
      <c r="K9" s="111"/>
      <c r="L9" s="15"/>
      <c r="M9" s="15"/>
      <c r="N9" s="111"/>
      <c r="O9" s="15"/>
      <c r="P9" s="15"/>
      <c r="Q9" s="15"/>
      <c r="R9" s="15"/>
      <c r="S9" s="15"/>
      <c r="T9" s="15"/>
      <c r="U9" s="15"/>
      <c r="V9" s="15"/>
      <c r="W9" s="15"/>
      <c r="X9" s="15"/>
      <c r="Y9" s="326"/>
    </row>
    <row r="10" spans="1:25">
      <c r="A10" s="326"/>
      <c r="B10" s="152">
        <v>4</v>
      </c>
      <c r="C10" s="327" t="s">
        <v>187</v>
      </c>
      <c r="D10" s="321"/>
      <c r="E10" s="111"/>
      <c r="F10" s="15"/>
      <c r="G10" s="111"/>
      <c r="H10" s="111"/>
      <c r="I10" s="15"/>
      <c r="J10" s="15"/>
      <c r="K10" s="15"/>
      <c r="L10" s="15"/>
      <c r="M10" s="15"/>
      <c r="N10" s="15"/>
      <c r="O10" s="15"/>
      <c r="P10" s="15"/>
      <c r="Q10" s="15"/>
      <c r="R10" s="15"/>
      <c r="S10" s="15"/>
      <c r="T10" s="15"/>
      <c r="U10" s="15"/>
      <c r="V10" s="15"/>
      <c r="W10" s="15"/>
      <c r="X10" s="15"/>
      <c r="Y10" s="326"/>
    </row>
    <row r="11" spans="1:25">
      <c r="A11" s="326"/>
      <c r="B11" s="152">
        <v>5</v>
      </c>
      <c r="C11" s="327" t="s">
        <v>185</v>
      </c>
      <c r="D11" s="321"/>
      <c r="E11" s="111"/>
      <c r="F11" s="15"/>
      <c r="G11" s="111"/>
      <c r="H11" s="111"/>
      <c r="I11" s="15"/>
      <c r="J11" s="15"/>
      <c r="K11" s="15"/>
      <c r="L11" s="15"/>
      <c r="M11" s="15"/>
      <c r="N11" s="15"/>
      <c r="O11" s="15"/>
      <c r="P11" s="15"/>
      <c r="Q11" s="15"/>
      <c r="R11" s="15"/>
      <c r="S11" s="15"/>
      <c r="T11" s="15"/>
      <c r="U11" s="15"/>
      <c r="V11" s="15"/>
      <c r="W11" s="15"/>
      <c r="X11" s="15"/>
      <c r="Y11" s="326"/>
    </row>
    <row r="12" spans="1:25">
      <c r="A12" s="326"/>
      <c r="B12" s="152">
        <v>6</v>
      </c>
      <c r="C12" s="327" t="s">
        <v>188</v>
      </c>
      <c r="D12" s="321"/>
      <c r="E12" s="111"/>
      <c r="F12" s="111"/>
      <c r="G12" s="111"/>
      <c r="H12" s="111"/>
      <c r="I12" s="15"/>
      <c r="J12" s="15"/>
      <c r="K12" s="15"/>
      <c r="L12" s="15"/>
      <c r="M12" s="15"/>
      <c r="N12" s="15"/>
      <c r="O12" s="15"/>
      <c r="P12" s="15"/>
      <c r="Q12" s="15"/>
      <c r="R12" s="15"/>
      <c r="S12" s="15"/>
      <c r="T12" s="15"/>
      <c r="U12" s="15"/>
      <c r="V12" s="15"/>
      <c r="W12" s="15"/>
      <c r="X12" s="15"/>
      <c r="Y12" s="326"/>
    </row>
    <row r="13" spans="1:25" ht="13.8" thickBot="1">
      <c r="A13" s="326"/>
      <c r="B13" s="152">
        <v>7</v>
      </c>
      <c r="C13" s="327" t="s">
        <v>189</v>
      </c>
      <c r="D13" s="321"/>
      <c r="E13" s="111"/>
      <c r="F13" s="15"/>
      <c r="G13" s="111"/>
      <c r="H13" s="111"/>
      <c r="I13" s="15"/>
      <c r="J13" s="15"/>
      <c r="K13" s="111"/>
      <c r="L13" s="15"/>
      <c r="M13" s="15"/>
      <c r="N13" s="111"/>
      <c r="O13" s="15"/>
      <c r="P13" s="15"/>
      <c r="Q13" s="15"/>
      <c r="R13" s="15"/>
      <c r="S13" s="15"/>
      <c r="T13" s="15"/>
      <c r="U13" s="15"/>
      <c r="V13" s="15"/>
      <c r="W13" s="15"/>
      <c r="X13" s="15"/>
      <c r="Y13" s="326"/>
    </row>
    <row r="14" spans="1:25" ht="13.8" thickBot="1">
      <c r="A14" s="326"/>
      <c r="C14" s="286" t="s">
        <v>113</v>
      </c>
      <c r="D14" s="287"/>
      <c r="E14" s="53" t="str">
        <f>IF(SUMPRODUCT(ISTEXT(E7:E10)*1)+MIN(1,SUMPRODUCT(ISTEXT(E11:E13)*1))&gt;4, "C", IF(SUMPRODUCT(ISTEXT(E7:E13)*1)&gt;0, (SUMPRODUCT(ISTEXT(E7:E10)*1)+MIN(1,SUMPRODUCT(ISTEXT(E11:E13)*1)))/5*100, ""))</f>
        <v/>
      </c>
      <c r="F14" s="53" t="str">
        <f t="shared" ref="F14:X14" si="0">IF(SUMPRODUCT(ISTEXT(F7:F10)*1)+MIN(1,SUMPRODUCT(ISTEXT(F11:F13)*1))&gt;4, "C", IF(SUMPRODUCT(ISTEXT(F7:F13)*1)&gt;0, (SUMPRODUCT(ISTEXT(F7:F10)*1)+MIN(1,SUMPRODUCT(ISTEXT(F11:F13)*1)))/5*100, ""))</f>
        <v/>
      </c>
      <c r="G14" s="53" t="str">
        <f t="shared" si="0"/>
        <v/>
      </c>
      <c r="H14" s="53" t="str">
        <f t="shared" si="0"/>
        <v/>
      </c>
      <c r="I14" s="53" t="str">
        <f t="shared" si="0"/>
        <v/>
      </c>
      <c r="J14" s="53" t="str">
        <f t="shared" si="0"/>
        <v/>
      </c>
      <c r="K14" s="53" t="str">
        <f t="shared" si="0"/>
        <v/>
      </c>
      <c r="L14" s="53" t="str">
        <f t="shared" si="0"/>
        <v/>
      </c>
      <c r="M14" s="53" t="str">
        <f t="shared" si="0"/>
        <v/>
      </c>
      <c r="N14" s="53" t="str">
        <f t="shared" si="0"/>
        <v/>
      </c>
      <c r="O14" s="53" t="str">
        <f t="shared" si="0"/>
        <v/>
      </c>
      <c r="P14" s="53" t="str">
        <f t="shared" si="0"/>
        <v/>
      </c>
      <c r="Q14" s="53" t="str">
        <f t="shared" si="0"/>
        <v/>
      </c>
      <c r="R14" s="53" t="str">
        <f t="shared" si="0"/>
        <v/>
      </c>
      <c r="S14" s="53" t="str">
        <f t="shared" si="0"/>
        <v/>
      </c>
      <c r="T14" s="53" t="str">
        <f t="shared" si="0"/>
        <v/>
      </c>
      <c r="U14" s="53" t="str">
        <f t="shared" si="0"/>
        <v/>
      </c>
      <c r="V14" s="53" t="str">
        <f t="shared" si="0"/>
        <v/>
      </c>
      <c r="W14" s="53" t="str">
        <f t="shared" si="0"/>
        <v/>
      </c>
      <c r="X14" s="53" t="str">
        <f t="shared" si="0"/>
        <v/>
      </c>
      <c r="Y14" s="326"/>
    </row>
    <row r="15" spans="1:25" ht="20.25" customHeight="1">
      <c r="A15" s="326"/>
      <c r="B15" s="324" t="s">
        <v>308</v>
      </c>
      <c r="C15" s="324"/>
      <c r="D15" s="324"/>
      <c r="E15" s="104" t="s">
        <v>376</v>
      </c>
      <c r="F15" s="104"/>
      <c r="G15" s="104"/>
      <c r="H15" s="104"/>
      <c r="I15" s="104"/>
      <c r="J15" s="104"/>
      <c r="K15" s="104"/>
      <c r="L15" s="104"/>
      <c r="M15" s="104"/>
      <c r="N15" s="104"/>
      <c r="O15" s="104"/>
      <c r="P15" s="104"/>
      <c r="Q15" s="104"/>
      <c r="R15" s="104"/>
      <c r="S15" s="104"/>
      <c r="T15" s="104"/>
      <c r="U15" s="104"/>
      <c r="V15" s="104"/>
      <c r="W15" s="104"/>
      <c r="X15" s="104"/>
      <c r="Y15" s="326"/>
    </row>
    <row r="16" spans="1:25" ht="13.2" customHeight="1">
      <c r="A16" s="326"/>
      <c r="B16" s="154" t="s">
        <v>297</v>
      </c>
      <c r="C16" s="327" t="s">
        <v>190</v>
      </c>
      <c r="D16" s="321"/>
      <c r="E16" s="111"/>
      <c r="F16" s="111"/>
      <c r="G16" s="111"/>
      <c r="H16" s="111"/>
      <c r="I16" s="111"/>
      <c r="J16" s="111"/>
      <c r="K16" s="111"/>
      <c r="L16" s="111"/>
      <c r="M16" s="111"/>
      <c r="N16" s="111"/>
      <c r="O16" s="111"/>
      <c r="P16" s="111"/>
      <c r="Q16" s="111"/>
      <c r="R16" s="111"/>
      <c r="S16" s="111"/>
      <c r="T16" s="111"/>
      <c r="U16" s="111"/>
      <c r="V16" s="111"/>
      <c r="W16" s="111"/>
      <c r="X16" s="111"/>
      <c r="Y16" s="326"/>
    </row>
    <row r="17" spans="1:25" ht="13.2" customHeight="1">
      <c r="A17" s="326"/>
      <c r="B17" s="154" t="s">
        <v>298</v>
      </c>
      <c r="C17" s="327" t="s">
        <v>278</v>
      </c>
      <c r="D17" s="321"/>
      <c r="E17" s="185"/>
      <c r="F17" s="111"/>
      <c r="G17" s="111"/>
      <c r="H17" s="111"/>
      <c r="I17" s="111"/>
      <c r="J17" s="111"/>
      <c r="K17" s="111"/>
      <c r="L17" s="111"/>
      <c r="M17" s="111"/>
      <c r="N17" s="111"/>
      <c r="O17" s="111"/>
      <c r="P17" s="111"/>
      <c r="Q17" s="111"/>
      <c r="R17" s="111"/>
      <c r="S17" s="111"/>
      <c r="T17" s="111"/>
      <c r="U17" s="111"/>
      <c r="V17" s="111"/>
      <c r="W17" s="111"/>
      <c r="X17" s="111"/>
      <c r="Y17" s="326"/>
    </row>
    <row r="18" spans="1:25">
      <c r="A18" s="326"/>
      <c r="B18" s="184" t="s">
        <v>309</v>
      </c>
      <c r="C18" s="327" t="s">
        <v>191</v>
      </c>
      <c r="D18" s="321"/>
      <c r="E18" s="185"/>
      <c r="F18" s="111"/>
      <c r="G18" s="111"/>
      <c r="H18" s="111"/>
      <c r="I18" s="111"/>
      <c r="J18" s="111"/>
      <c r="K18" s="111"/>
      <c r="L18" s="111"/>
      <c r="M18" s="111"/>
      <c r="N18" s="111"/>
      <c r="O18" s="111"/>
      <c r="P18" s="111"/>
      <c r="Q18" s="111"/>
      <c r="R18" s="111"/>
      <c r="S18" s="111"/>
      <c r="T18" s="111"/>
      <c r="U18" s="111"/>
      <c r="V18" s="111"/>
      <c r="W18" s="111"/>
      <c r="X18" s="111"/>
      <c r="Y18" s="326"/>
    </row>
    <row r="19" spans="1:25">
      <c r="A19" s="326"/>
      <c r="B19" s="184" t="s">
        <v>311</v>
      </c>
      <c r="C19" s="327" t="s">
        <v>192</v>
      </c>
      <c r="D19" s="321"/>
      <c r="E19" s="185"/>
      <c r="F19" s="111"/>
      <c r="G19" s="111"/>
      <c r="H19" s="111"/>
      <c r="I19" s="111"/>
      <c r="J19" s="111"/>
      <c r="K19" s="111"/>
      <c r="L19" s="111"/>
      <c r="M19" s="111"/>
      <c r="N19" s="111"/>
      <c r="O19" s="111"/>
      <c r="P19" s="111"/>
      <c r="Q19" s="111"/>
      <c r="R19" s="111"/>
      <c r="S19" s="111"/>
      <c r="T19" s="111"/>
      <c r="U19" s="111"/>
      <c r="V19" s="111"/>
      <c r="W19" s="111"/>
      <c r="X19" s="111"/>
      <c r="Y19" s="326"/>
    </row>
    <row r="20" spans="1:25">
      <c r="A20" s="326"/>
      <c r="B20" s="184" t="s">
        <v>299</v>
      </c>
      <c r="C20" s="328" t="s">
        <v>193</v>
      </c>
      <c r="D20" s="329"/>
      <c r="E20" s="185"/>
      <c r="F20" s="111"/>
      <c r="G20" s="111"/>
      <c r="H20" s="111"/>
      <c r="I20" s="111"/>
      <c r="J20" s="111"/>
      <c r="K20" s="111"/>
      <c r="L20" s="111"/>
      <c r="M20" s="111"/>
      <c r="N20" s="111"/>
      <c r="O20" s="111"/>
      <c r="P20" s="111"/>
      <c r="Q20" s="111"/>
      <c r="R20" s="111"/>
      <c r="S20" s="111"/>
      <c r="T20" s="111"/>
      <c r="U20" s="111"/>
      <c r="V20" s="111"/>
      <c r="W20" s="111"/>
      <c r="X20" s="111"/>
      <c r="Y20" s="326"/>
    </row>
    <row r="21" spans="1:25">
      <c r="A21" s="326"/>
      <c r="B21" s="184" t="s">
        <v>300</v>
      </c>
      <c r="C21" s="328" t="s">
        <v>194</v>
      </c>
      <c r="D21" s="329"/>
      <c r="E21" s="185"/>
      <c r="F21" s="111"/>
      <c r="G21" s="111"/>
      <c r="H21" s="111"/>
      <c r="I21" s="111"/>
      <c r="J21" s="111"/>
      <c r="K21" s="111"/>
      <c r="L21" s="111"/>
      <c r="M21" s="111"/>
      <c r="N21" s="111"/>
      <c r="O21" s="111"/>
      <c r="P21" s="111"/>
      <c r="Q21" s="111"/>
      <c r="R21" s="111"/>
      <c r="S21" s="111"/>
      <c r="T21" s="111"/>
      <c r="U21" s="111"/>
      <c r="V21" s="111"/>
      <c r="W21" s="111"/>
      <c r="X21" s="111"/>
      <c r="Y21" s="326"/>
    </row>
    <row r="22" spans="1:25">
      <c r="A22" s="326"/>
      <c r="B22" s="184" t="s">
        <v>301</v>
      </c>
      <c r="C22" s="328" t="s">
        <v>195</v>
      </c>
      <c r="D22" s="329"/>
      <c r="E22" s="111"/>
      <c r="F22" s="111"/>
      <c r="G22" s="111"/>
      <c r="H22" s="111"/>
      <c r="I22" s="111"/>
      <c r="J22" s="111"/>
      <c r="K22" s="111"/>
      <c r="L22" s="111"/>
      <c r="M22" s="111"/>
      <c r="N22" s="111"/>
      <c r="O22" s="111"/>
      <c r="P22" s="111"/>
      <c r="Q22" s="111"/>
      <c r="R22" s="111"/>
      <c r="S22" s="111"/>
      <c r="T22" s="111"/>
      <c r="U22" s="111"/>
      <c r="V22" s="111"/>
      <c r="W22" s="111"/>
      <c r="X22" s="111"/>
      <c r="Y22" s="326"/>
    </row>
    <row r="23" spans="1:25">
      <c r="A23" s="326"/>
      <c r="B23" s="184" t="s">
        <v>302</v>
      </c>
      <c r="C23" s="325" t="s">
        <v>377</v>
      </c>
      <c r="D23" s="321"/>
      <c r="E23" s="185"/>
      <c r="F23" s="111"/>
      <c r="G23" s="111"/>
      <c r="H23" s="111"/>
      <c r="I23" s="111"/>
      <c r="J23" s="111"/>
      <c r="K23" s="111"/>
      <c r="L23" s="111"/>
      <c r="M23" s="111"/>
      <c r="N23" s="111"/>
      <c r="O23" s="111"/>
      <c r="P23" s="111"/>
      <c r="Q23" s="111"/>
      <c r="R23" s="111"/>
      <c r="S23" s="111"/>
      <c r="T23" s="111"/>
      <c r="U23" s="111"/>
      <c r="V23" s="111"/>
      <c r="W23" s="111"/>
      <c r="X23" s="111"/>
      <c r="Y23" s="326"/>
    </row>
    <row r="24" spans="1:25" ht="13.8" thickBot="1">
      <c r="A24" s="326"/>
      <c r="B24" s="184" t="s">
        <v>325</v>
      </c>
      <c r="C24" s="327" t="s">
        <v>196</v>
      </c>
      <c r="D24" s="321"/>
      <c r="E24" s="111"/>
      <c r="F24" s="111"/>
      <c r="G24" s="111"/>
      <c r="H24" s="111"/>
      <c r="I24" s="111"/>
      <c r="J24" s="111"/>
      <c r="K24" s="111"/>
      <c r="L24" s="111"/>
      <c r="M24" s="111"/>
      <c r="N24" s="111"/>
      <c r="O24" s="111"/>
      <c r="P24" s="111"/>
      <c r="Q24" s="111"/>
      <c r="R24" s="111"/>
      <c r="S24" s="111"/>
      <c r="T24" s="111"/>
      <c r="U24" s="111"/>
      <c r="V24" s="111"/>
      <c r="W24" s="111"/>
      <c r="X24" s="111"/>
      <c r="Y24" s="326"/>
    </row>
    <row r="25" spans="1:25" ht="13.8" thickBot="1">
      <c r="A25" s="326"/>
      <c r="C25" s="286" t="s">
        <v>113</v>
      </c>
      <c r="D25" s="287"/>
      <c r="E25" s="53" t="str">
        <f>IF(MIN(2, SUMPRODUCT(ISTEXT(E16:E19)*1))+MIN(2,SUMPRODUCT(ISTEXT(E20:E24)*1))&gt;3, "C", IF(SUMPRODUCT(ISTEXT(E16:E24)*1)&gt;0, (MIN(2, SUMPRODUCT(ISTEXT(E16:E19)*1))+MIN(2,SUMPRODUCT(ISTEXT(E20:E24)*1)))/4*100,""))</f>
        <v/>
      </c>
      <c r="F25" s="53" t="str">
        <f t="shared" ref="F25:X25" si="1">IF(MIN(2, SUMPRODUCT(ISTEXT(F16:F19)*1))+MIN(2,SUMPRODUCT(ISTEXT(F20:F24)*1))&gt;3, "C", IF(SUMPRODUCT(ISTEXT(F16:F24)*1)&gt;0, (MIN(2, SUMPRODUCT(ISTEXT(F16:F19)*1))+MIN(2,SUMPRODUCT(ISTEXT(F20:F24)*1)))/4*100,""))</f>
        <v/>
      </c>
      <c r="G25" s="53" t="str">
        <f t="shared" si="1"/>
        <v/>
      </c>
      <c r="H25" s="53" t="str">
        <f t="shared" si="1"/>
        <v/>
      </c>
      <c r="I25" s="53" t="str">
        <f t="shared" si="1"/>
        <v/>
      </c>
      <c r="J25" s="53" t="str">
        <f t="shared" si="1"/>
        <v/>
      </c>
      <c r="K25" s="53" t="str">
        <f t="shared" si="1"/>
        <v/>
      </c>
      <c r="L25" s="53" t="str">
        <f t="shared" si="1"/>
        <v/>
      </c>
      <c r="M25" s="53" t="str">
        <f t="shared" si="1"/>
        <v/>
      </c>
      <c r="N25" s="53" t="str">
        <f t="shared" si="1"/>
        <v/>
      </c>
      <c r="O25" s="53" t="str">
        <f t="shared" si="1"/>
        <v/>
      </c>
      <c r="P25" s="53" t="str">
        <f t="shared" si="1"/>
        <v/>
      </c>
      <c r="Q25" s="53" t="str">
        <f t="shared" si="1"/>
        <v/>
      </c>
      <c r="R25" s="53" t="str">
        <f t="shared" si="1"/>
        <v/>
      </c>
      <c r="S25" s="53" t="str">
        <f t="shared" si="1"/>
        <v/>
      </c>
      <c r="T25" s="53" t="str">
        <f t="shared" si="1"/>
        <v/>
      </c>
      <c r="U25" s="53" t="str">
        <f t="shared" si="1"/>
        <v/>
      </c>
      <c r="V25" s="53" t="str">
        <f t="shared" si="1"/>
        <v/>
      </c>
      <c r="W25" s="53" t="str">
        <f t="shared" si="1"/>
        <v/>
      </c>
      <c r="X25" s="53" t="str">
        <f t="shared" si="1"/>
        <v/>
      </c>
      <c r="Y25" s="326"/>
    </row>
    <row r="26" spans="1:25" ht="20.25" customHeight="1">
      <c r="A26" s="326"/>
      <c r="B26" s="324" t="s">
        <v>310</v>
      </c>
      <c r="C26" s="324"/>
      <c r="D26" s="324"/>
      <c r="E26" s="104" t="s">
        <v>378</v>
      </c>
      <c r="F26" s="104"/>
      <c r="G26" s="104"/>
      <c r="H26" s="104"/>
      <c r="I26" s="104"/>
      <c r="J26" s="104"/>
      <c r="K26" s="104"/>
      <c r="L26" s="104"/>
      <c r="M26" s="104"/>
      <c r="N26" s="104"/>
      <c r="O26" s="104"/>
      <c r="P26" s="104"/>
      <c r="Q26" s="104"/>
      <c r="R26" s="104"/>
      <c r="S26" s="104"/>
      <c r="T26" s="104"/>
      <c r="U26" s="104"/>
      <c r="V26" s="104"/>
      <c r="W26" s="104"/>
      <c r="X26" s="104"/>
      <c r="Y26" s="326"/>
    </row>
    <row r="27" spans="1:25">
      <c r="A27" s="326"/>
      <c r="B27" s="152" t="s">
        <v>297</v>
      </c>
      <c r="C27" s="330" t="s">
        <v>320</v>
      </c>
      <c r="D27" s="331"/>
      <c r="E27" s="111"/>
      <c r="F27" s="15"/>
      <c r="G27" s="15"/>
      <c r="H27" s="15"/>
      <c r="I27" s="111"/>
      <c r="J27" s="15"/>
      <c r="K27" s="15"/>
      <c r="L27" s="15"/>
      <c r="M27" s="15"/>
      <c r="N27" s="15"/>
      <c r="O27" s="15"/>
      <c r="P27" s="15"/>
      <c r="Q27" s="15"/>
      <c r="R27" s="15"/>
      <c r="S27" s="15"/>
      <c r="T27" s="15"/>
      <c r="U27" s="15"/>
      <c r="V27" s="15"/>
      <c r="W27" s="15"/>
      <c r="X27" s="15"/>
      <c r="Y27" s="326"/>
    </row>
    <row r="28" spans="1:25">
      <c r="A28" s="326"/>
      <c r="B28" s="152" t="s">
        <v>298</v>
      </c>
      <c r="C28" s="320" t="s">
        <v>197</v>
      </c>
      <c r="D28" s="321"/>
      <c r="E28" s="111"/>
      <c r="F28" s="15"/>
      <c r="G28" s="15"/>
      <c r="H28" s="15"/>
      <c r="I28" s="111"/>
      <c r="J28" s="15"/>
      <c r="K28" s="15"/>
      <c r="L28" s="15"/>
      <c r="M28" s="15"/>
      <c r="N28" s="15"/>
      <c r="O28" s="15"/>
      <c r="P28" s="15"/>
      <c r="Q28" s="15"/>
      <c r="R28" s="15"/>
      <c r="S28" s="15"/>
      <c r="T28" s="15"/>
      <c r="U28" s="15"/>
      <c r="V28" s="15"/>
      <c r="W28" s="15"/>
      <c r="X28" s="15"/>
      <c r="Y28" s="326"/>
    </row>
    <row r="29" spans="1:25">
      <c r="A29" s="326"/>
      <c r="B29" s="152" t="s">
        <v>309</v>
      </c>
      <c r="C29" s="320" t="s">
        <v>198</v>
      </c>
      <c r="D29" s="321"/>
      <c r="E29" s="111"/>
      <c r="F29" s="15"/>
      <c r="G29" s="111"/>
      <c r="H29" s="15"/>
      <c r="I29" s="111"/>
      <c r="J29" s="111"/>
      <c r="K29" s="15"/>
      <c r="L29" s="111"/>
      <c r="M29" s="15"/>
      <c r="N29" s="15"/>
      <c r="O29" s="15"/>
      <c r="P29" s="15"/>
      <c r="Q29" s="15"/>
      <c r="R29" s="15"/>
      <c r="S29" s="15"/>
      <c r="T29" s="15"/>
      <c r="U29" s="15"/>
      <c r="V29" s="15"/>
      <c r="W29" s="15"/>
      <c r="X29" s="15"/>
      <c r="Y29" s="326"/>
    </row>
    <row r="30" spans="1:25">
      <c r="A30" s="326"/>
      <c r="B30" s="152" t="s">
        <v>311</v>
      </c>
      <c r="C30" s="320" t="s">
        <v>199</v>
      </c>
      <c r="D30" s="321"/>
      <c r="E30" s="185"/>
      <c r="F30" s="15"/>
      <c r="G30" s="15"/>
      <c r="H30" s="15"/>
      <c r="I30" s="111"/>
      <c r="J30" s="15"/>
      <c r="K30" s="15"/>
      <c r="L30" s="15"/>
      <c r="M30" s="15"/>
      <c r="N30" s="15"/>
      <c r="O30" s="15"/>
      <c r="P30" s="15"/>
      <c r="Q30" s="15"/>
      <c r="R30" s="15"/>
      <c r="S30" s="15"/>
      <c r="T30" s="15"/>
      <c r="U30" s="15"/>
      <c r="V30" s="15"/>
      <c r="W30" s="15"/>
      <c r="X30" s="15"/>
      <c r="Y30" s="326"/>
    </row>
    <row r="31" spans="1:25">
      <c r="A31" s="326"/>
      <c r="B31" s="154" t="s">
        <v>321</v>
      </c>
      <c r="C31" s="126" t="s">
        <v>322</v>
      </c>
      <c r="D31" s="123"/>
      <c r="E31" s="185"/>
      <c r="F31" s="15"/>
      <c r="G31" s="15"/>
      <c r="H31" s="15"/>
      <c r="I31" s="111"/>
      <c r="J31" s="15"/>
      <c r="K31" s="15"/>
      <c r="L31" s="15"/>
      <c r="M31" s="15"/>
      <c r="N31" s="15"/>
      <c r="O31" s="15"/>
      <c r="P31" s="15"/>
      <c r="Q31" s="15"/>
      <c r="R31" s="15"/>
      <c r="S31" s="15"/>
      <c r="T31" s="15"/>
      <c r="U31" s="15"/>
      <c r="V31" s="15"/>
      <c r="W31" s="15"/>
      <c r="X31" s="15"/>
      <c r="Y31" s="326"/>
    </row>
    <row r="32" spans="1:25" ht="4.2" customHeight="1">
      <c r="A32" s="326"/>
      <c r="C32" s="126"/>
      <c r="D32" s="123"/>
      <c r="E32" s="157"/>
      <c r="F32" s="130"/>
      <c r="G32" s="130"/>
      <c r="H32" s="130"/>
      <c r="I32" s="157"/>
      <c r="J32" s="130"/>
      <c r="K32" s="130"/>
      <c r="L32" s="130"/>
      <c r="M32" s="130"/>
      <c r="N32" s="130"/>
      <c r="O32" s="130"/>
      <c r="P32" s="130"/>
      <c r="Q32" s="130"/>
      <c r="R32" s="130"/>
      <c r="S32" s="130"/>
      <c r="T32" s="130"/>
      <c r="U32" s="130"/>
      <c r="V32" s="130"/>
      <c r="W32" s="130"/>
      <c r="X32" s="130"/>
      <c r="Y32" s="326"/>
    </row>
    <row r="33" spans="1:25">
      <c r="A33" s="326"/>
      <c r="B33" s="152" t="s">
        <v>299</v>
      </c>
      <c r="C33" s="320" t="s">
        <v>200</v>
      </c>
      <c r="D33" s="321"/>
      <c r="E33" s="111"/>
      <c r="F33" s="15"/>
      <c r="G33" s="15"/>
      <c r="H33" s="15"/>
      <c r="I33" s="111"/>
      <c r="J33" s="15"/>
      <c r="K33" s="15"/>
      <c r="L33" s="15"/>
      <c r="M33" s="15"/>
      <c r="N33" s="15"/>
      <c r="O33" s="15"/>
      <c r="P33" s="15"/>
      <c r="Q33" s="15"/>
      <c r="R33" s="15"/>
      <c r="S33" s="15"/>
      <c r="T33" s="15"/>
      <c r="U33" s="15"/>
      <c r="V33" s="15"/>
      <c r="W33" s="15"/>
      <c r="X33" s="15"/>
      <c r="Y33" s="326"/>
    </row>
    <row r="34" spans="1:25">
      <c r="A34" s="326"/>
      <c r="B34" s="152" t="s">
        <v>300</v>
      </c>
      <c r="C34" s="320" t="s">
        <v>201</v>
      </c>
      <c r="D34" s="321"/>
      <c r="E34" s="185"/>
      <c r="F34" s="15"/>
      <c r="G34" s="15"/>
      <c r="H34" s="15"/>
      <c r="I34" s="15"/>
      <c r="J34" s="15"/>
      <c r="K34" s="15"/>
      <c r="L34" s="15"/>
      <c r="M34" s="15"/>
      <c r="N34" s="15"/>
      <c r="O34" s="15"/>
      <c r="P34" s="15"/>
      <c r="Q34" s="15"/>
      <c r="R34" s="15"/>
      <c r="S34" s="15"/>
      <c r="T34" s="15"/>
      <c r="U34" s="15"/>
      <c r="V34" s="15"/>
      <c r="W34" s="15"/>
      <c r="X34" s="15"/>
      <c r="Y34" s="326"/>
    </row>
    <row r="35" spans="1:25">
      <c r="A35" s="326"/>
      <c r="B35" s="152" t="s">
        <v>301</v>
      </c>
      <c r="C35" s="322" t="s">
        <v>202</v>
      </c>
      <c r="D35" s="323"/>
      <c r="E35" s="111"/>
      <c r="F35" s="15"/>
      <c r="G35" s="15"/>
      <c r="H35" s="15"/>
      <c r="I35" s="15"/>
      <c r="J35" s="15"/>
      <c r="K35" s="15"/>
      <c r="L35" s="15"/>
      <c r="M35" s="15"/>
      <c r="N35" s="15"/>
      <c r="O35" s="15"/>
      <c r="P35" s="15"/>
      <c r="Q35" s="15"/>
      <c r="R35" s="15"/>
      <c r="S35" s="15"/>
      <c r="T35" s="15"/>
      <c r="U35" s="15"/>
      <c r="V35" s="15"/>
      <c r="W35" s="15"/>
      <c r="X35" s="15"/>
      <c r="Y35" s="326"/>
    </row>
    <row r="36" spans="1:25" ht="4.2" customHeight="1">
      <c r="A36" s="326"/>
      <c r="C36" s="127"/>
      <c r="D36" s="128"/>
      <c r="E36" s="157"/>
      <c r="F36" s="130"/>
      <c r="G36" s="130"/>
      <c r="H36" s="130"/>
      <c r="I36" s="130"/>
      <c r="J36" s="130"/>
      <c r="K36" s="130"/>
      <c r="L36" s="130"/>
      <c r="M36" s="130"/>
      <c r="N36" s="130"/>
      <c r="O36" s="130"/>
      <c r="P36" s="130"/>
      <c r="Q36" s="130"/>
      <c r="R36" s="130"/>
      <c r="S36" s="130"/>
      <c r="T36" s="130"/>
      <c r="U36" s="130"/>
      <c r="V36" s="130"/>
      <c r="W36" s="130"/>
      <c r="X36" s="130"/>
      <c r="Y36" s="326"/>
    </row>
    <row r="37" spans="1:25" ht="13.2" customHeight="1">
      <c r="A37" s="326"/>
      <c r="B37" s="152" t="s">
        <v>289</v>
      </c>
      <c r="C37" s="330" t="s">
        <v>319</v>
      </c>
      <c r="D37" s="323"/>
      <c r="E37" s="155"/>
      <c r="F37" s="156"/>
      <c r="G37" s="156"/>
      <c r="H37" s="156"/>
      <c r="I37" s="156"/>
      <c r="J37" s="156"/>
      <c r="K37" s="156"/>
      <c r="L37" s="156"/>
      <c r="M37" s="156"/>
      <c r="N37" s="156"/>
      <c r="O37" s="156"/>
      <c r="P37" s="156"/>
      <c r="Q37" s="156"/>
      <c r="R37" s="156"/>
      <c r="S37" s="156"/>
      <c r="T37" s="156"/>
      <c r="U37" s="156"/>
      <c r="V37" s="156"/>
      <c r="W37" s="156"/>
      <c r="X37" s="156"/>
      <c r="Y37" s="326"/>
    </row>
    <row r="38" spans="1:25">
      <c r="A38" s="326"/>
      <c r="B38" s="152" t="s">
        <v>312</v>
      </c>
      <c r="C38" s="328" t="s">
        <v>203</v>
      </c>
      <c r="D38" s="329"/>
      <c r="E38" s="185"/>
      <c r="F38" s="15"/>
      <c r="G38" s="15"/>
      <c r="H38" s="15"/>
      <c r="I38" s="111"/>
      <c r="J38" s="15"/>
      <c r="K38" s="15"/>
      <c r="L38" s="15"/>
      <c r="M38" s="15"/>
      <c r="N38" s="15"/>
      <c r="O38" s="15"/>
      <c r="P38" s="15"/>
      <c r="Q38" s="15"/>
      <c r="R38" s="15"/>
      <c r="S38" s="15"/>
      <c r="T38" s="15"/>
      <c r="U38" s="15"/>
      <c r="V38" s="15"/>
      <c r="W38" s="15"/>
      <c r="X38" s="15"/>
      <c r="Y38" s="326"/>
    </row>
    <row r="39" spans="1:25">
      <c r="A39" s="326"/>
      <c r="B39" s="152" t="s">
        <v>313</v>
      </c>
      <c r="C39" s="320" t="s">
        <v>279</v>
      </c>
      <c r="D39" s="321"/>
      <c r="E39" s="185"/>
      <c r="F39" s="15"/>
      <c r="G39" s="15"/>
      <c r="H39" s="15"/>
      <c r="I39" s="111"/>
      <c r="J39" s="15"/>
      <c r="K39" s="15"/>
      <c r="L39" s="15"/>
      <c r="M39" s="15"/>
      <c r="N39" s="15"/>
      <c r="O39" s="15"/>
      <c r="P39" s="15"/>
      <c r="Q39" s="15"/>
      <c r="R39" s="15"/>
      <c r="S39" s="15"/>
      <c r="T39" s="15"/>
      <c r="U39" s="15"/>
      <c r="V39" s="15"/>
      <c r="W39" s="15"/>
      <c r="X39" s="15"/>
      <c r="Y39" s="326"/>
    </row>
    <row r="40" spans="1:25">
      <c r="A40" s="326"/>
      <c r="B40" s="152" t="s">
        <v>314</v>
      </c>
      <c r="C40" s="320" t="s">
        <v>204</v>
      </c>
      <c r="D40" s="321"/>
      <c r="E40" s="185"/>
      <c r="F40" s="15"/>
      <c r="G40" s="15"/>
      <c r="H40" s="15"/>
      <c r="I40" s="15"/>
      <c r="J40" s="15"/>
      <c r="K40" s="15"/>
      <c r="L40" s="15"/>
      <c r="M40" s="15"/>
      <c r="N40" s="15"/>
      <c r="O40" s="15"/>
      <c r="P40" s="15"/>
      <c r="Q40" s="15"/>
      <c r="R40" s="15"/>
      <c r="S40" s="15"/>
      <c r="T40" s="15"/>
      <c r="U40" s="15"/>
      <c r="V40" s="15"/>
      <c r="W40" s="15"/>
      <c r="X40" s="15"/>
      <c r="Y40" s="326"/>
    </row>
    <row r="41" spans="1:25">
      <c r="A41" s="326"/>
      <c r="B41" s="152" t="s">
        <v>315</v>
      </c>
      <c r="C41" s="328" t="s">
        <v>205</v>
      </c>
      <c r="D41" s="329"/>
      <c r="E41" s="185"/>
      <c r="F41" s="15"/>
      <c r="G41" s="15"/>
      <c r="H41" s="15"/>
      <c r="I41" s="15"/>
      <c r="J41" s="15"/>
      <c r="K41" s="15"/>
      <c r="L41" s="15"/>
      <c r="M41" s="15"/>
      <c r="N41" s="15"/>
      <c r="O41" s="15"/>
      <c r="P41" s="15"/>
      <c r="Q41" s="15"/>
      <c r="R41" s="15"/>
      <c r="S41" s="15"/>
      <c r="T41" s="15"/>
      <c r="U41" s="15"/>
      <c r="V41" s="15"/>
      <c r="W41" s="15"/>
      <c r="X41" s="15"/>
      <c r="Y41" s="326"/>
    </row>
    <row r="42" spans="1:25">
      <c r="A42" s="326"/>
      <c r="B42" s="152" t="s">
        <v>316</v>
      </c>
      <c r="C42" s="320" t="s">
        <v>206</v>
      </c>
      <c r="D42" s="321"/>
      <c r="E42" s="185"/>
      <c r="F42" s="15"/>
      <c r="G42" s="15"/>
      <c r="H42" s="15"/>
      <c r="I42" s="15"/>
      <c r="J42" s="15"/>
      <c r="K42" s="15"/>
      <c r="L42" s="15"/>
      <c r="M42" s="15"/>
      <c r="N42" s="15"/>
      <c r="O42" s="15"/>
      <c r="P42" s="15"/>
      <c r="Q42" s="15"/>
      <c r="R42" s="15"/>
      <c r="S42" s="15"/>
      <c r="T42" s="15"/>
      <c r="U42" s="15"/>
      <c r="V42" s="15"/>
      <c r="W42" s="15"/>
      <c r="X42" s="15"/>
      <c r="Y42" s="326"/>
    </row>
    <row r="43" spans="1:25">
      <c r="A43" s="326"/>
      <c r="B43" s="152" t="s">
        <v>290</v>
      </c>
      <c r="C43" s="328" t="s">
        <v>207</v>
      </c>
      <c r="D43" s="329"/>
      <c r="E43" s="185"/>
      <c r="F43" s="15"/>
      <c r="G43" s="15"/>
      <c r="H43" s="15"/>
      <c r="I43" s="111"/>
      <c r="J43" s="15"/>
      <c r="K43" s="15"/>
      <c r="L43" s="15"/>
      <c r="M43" s="15"/>
      <c r="N43" s="15"/>
      <c r="O43" s="15"/>
      <c r="P43" s="15"/>
      <c r="Q43" s="15"/>
      <c r="R43" s="15"/>
      <c r="S43" s="15"/>
      <c r="T43" s="15"/>
      <c r="U43" s="15"/>
      <c r="V43" s="15"/>
      <c r="W43" s="15"/>
      <c r="X43" s="15"/>
      <c r="Y43" s="326"/>
    </row>
    <row r="44" spans="1:25">
      <c r="A44" s="326"/>
      <c r="B44" s="152" t="s">
        <v>317</v>
      </c>
      <c r="C44" s="322" t="s">
        <v>208</v>
      </c>
      <c r="D44" s="323"/>
      <c r="E44" s="111"/>
      <c r="F44" s="15"/>
      <c r="G44" s="15"/>
      <c r="H44" s="15"/>
      <c r="I44" s="111"/>
      <c r="J44" s="15"/>
      <c r="K44" s="15"/>
      <c r="L44" s="15"/>
      <c r="M44" s="15"/>
      <c r="N44" s="15"/>
      <c r="O44" s="15"/>
      <c r="P44" s="15"/>
      <c r="Q44" s="15"/>
      <c r="R44" s="15"/>
      <c r="S44" s="15"/>
      <c r="T44" s="15"/>
      <c r="U44" s="15"/>
      <c r="V44" s="15"/>
      <c r="W44" s="15"/>
      <c r="X44" s="15"/>
      <c r="Y44" s="326"/>
    </row>
    <row r="45" spans="1:25" ht="4.95" customHeight="1">
      <c r="A45" s="326"/>
      <c r="C45" s="127"/>
      <c r="D45" s="128"/>
      <c r="E45" s="157"/>
      <c r="F45" s="130"/>
      <c r="G45" s="130"/>
      <c r="H45" s="130"/>
      <c r="I45" s="157"/>
      <c r="J45" s="130"/>
      <c r="K45" s="130"/>
      <c r="L45" s="130"/>
      <c r="M45" s="130"/>
      <c r="N45" s="130"/>
      <c r="O45" s="130"/>
      <c r="P45" s="130"/>
      <c r="Q45" s="130"/>
      <c r="R45" s="130"/>
      <c r="S45" s="130"/>
      <c r="T45" s="130"/>
      <c r="U45" s="130"/>
      <c r="V45" s="130"/>
      <c r="W45" s="130"/>
      <c r="X45" s="130"/>
      <c r="Y45" s="326"/>
    </row>
    <row r="46" spans="1:25">
      <c r="A46" s="326"/>
      <c r="B46" s="152" t="s">
        <v>291</v>
      </c>
      <c r="C46" s="320" t="s">
        <v>2</v>
      </c>
      <c r="D46" s="321"/>
      <c r="E46" s="111"/>
      <c r="F46" s="15"/>
      <c r="G46" s="15"/>
      <c r="H46" s="15"/>
      <c r="I46" s="15"/>
      <c r="J46" s="15"/>
      <c r="K46" s="15"/>
      <c r="L46" s="15"/>
      <c r="M46" s="15"/>
      <c r="N46" s="15"/>
      <c r="O46" s="15"/>
      <c r="P46" s="15"/>
      <c r="Q46" s="15"/>
      <c r="R46" s="15"/>
      <c r="S46" s="15"/>
      <c r="T46" s="15"/>
      <c r="U46" s="15"/>
      <c r="V46" s="15"/>
      <c r="W46" s="15"/>
      <c r="X46" s="15"/>
      <c r="Y46" s="326"/>
    </row>
    <row r="47" spans="1:25">
      <c r="A47" s="326"/>
      <c r="B47" s="152" t="s">
        <v>292</v>
      </c>
      <c r="C47" s="320" t="s">
        <v>209</v>
      </c>
      <c r="D47" s="321"/>
      <c r="E47" s="185"/>
      <c r="F47" s="15"/>
      <c r="G47" s="15"/>
      <c r="H47" s="15"/>
      <c r="I47" s="15"/>
      <c r="J47" s="15"/>
      <c r="K47" s="15"/>
      <c r="L47" s="15"/>
      <c r="M47" s="15"/>
      <c r="N47" s="15"/>
      <c r="O47" s="15"/>
      <c r="P47" s="15"/>
      <c r="Q47" s="15"/>
      <c r="R47" s="15"/>
      <c r="S47" s="15"/>
      <c r="T47" s="15"/>
      <c r="U47" s="15"/>
      <c r="V47" s="15"/>
      <c r="W47" s="15"/>
      <c r="X47" s="15"/>
      <c r="Y47" s="326"/>
    </row>
    <row r="48" spans="1:25" ht="13.8" thickBot="1">
      <c r="A48" s="326"/>
      <c r="B48" s="153" t="s">
        <v>318</v>
      </c>
      <c r="C48" s="320" t="s">
        <v>210</v>
      </c>
      <c r="D48" s="321"/>
      <c r="E48" s="111"/>
      <c r="F48" s="15"/>
      <c r="G48" s="15"/>
      <c r="H48" s="15"/>
      <c r="I48" s="15"/>
      <c r="J48" s="15"/>
      <c r="K48" s="15"/>
      <c r="L48" s="15"/>
      <c r="M48" s="15"/>
      <c r="N48" s="15"/>
      <c r="O48" s="15"/>
      <c r="P48" s="15"/>
      <c r="Q48" s="15"/>
      <c r="R48" s="15"/>
      <c r="S48" s="15"/>
      <c r="T48" s="15"/>
      <c r="U48" s="15"/>
      <c r="V48" s="15"/>
      <c r="W48" s="15"/>
      <c r="X48" s="15"/>
      <c r="Y48" s="326"/>
    </row>
    <row r="49" spans="1:25" ht="13.8" thickBot="1">
      <c r="A49" s="326"/>
      <c r="C49" s="286" t="s">
        <v>113</v>
      </c>
      <c r="D49" s="287"/>
      <c r="E49" s="53" t="str">
        <f>IF(AND(SUMPRODUCT(ISTEXT(E27:E31)*1)&gt;1,(SUMPRODUCT(ISTEXT(E33:E35)*1)&gt;0),(OR(SUMPRODUCT(ISTEXT(E43:E44)*1)&gt;0,SUMPRODUCT(ISTEXT(E38:E42)*1)&gt;4)),(SUMPRODUCT(ISTEXT(E46:E48)*1)&gt;0)),"C",IF(SUMPRODUCT(ISTEXT(E27:E48)*1)&gt;0,(MIN(SUMPRODUCT(ISTEXT(E27:E31)*1),2)+MIN(SUMPRODUCT(ISTEXT(E33:E35)*1),1)+MIN(MAX(SUMPRODUCT(ISTEXT(E43:E44)*1), SUMPRODUCT(ISTEXT(E38:E42)*1)/5),1)+MIN(SUMPRODUCT(ISTEXT(E46:E48)*1),1))/5*100," "))</f>
        <v xml:space="preserve"> </v>
      </c>
      <c r="F49" s="53" t="str">
        <f t="shared" ref="F49:S49" si="2">IF(AND(SUMPRODUCT(ISTEXT(F27:F31)*1)&gt;1,(SUMPRODUCT(ISTEXT(F33:F35)*1)&gt;0),(OR(SUMPRODUCT(ISTEXT(F43:F44)*1)&gt;0,SUMPRODUCT(ISTEXT(F38:F42)*1)&gt;4)),(SUMPRODUCT(ISTEXT(F46:F48)*1)&gt;0)),"C",IF(SUMPRODUCT(ISTEXT(F27:F48)*1)&gt;0,(MIN(SUMPRODUCT(ISTEXT(F27:F31)*1),2)+MIN(SUMPRODUCT(ISTEXT(F33:F35)*1),1)+MIN(MAX(SUMPRODUCT(ISTEXT(F43:F44)*1), SUMPRODUCT(ISTEXT(F38:F42)*1)/5),1)+MIN(SUMPRODUCT(ISTEXT(F46:F48)*1),1))/5*100," "))</f>
        <v xml:space="preserve"> </v>
      </c>
      <c r="G49" s="53" t="str">
        <f t="shared" si="2"/>
        <v xml:space="preserve"> </v>
      </c>
      <c r="H49" s="53" t="str">
        <f t="shared" si="2"/>
        <v xml:space="preserve"> </v>
      </c>
      <c r="I49" s="53" t="str">
        <f t="shared" si="2"/>
        <v xml:space="preserve"> </v>
      </c>
      <c r="J49" s="53" t="str">
        <f t="shared" si="2"/>
        <v xml:space="preserve"> </v>
      </c>
      <c r="K49" s="53" t="str">
        <f t="shared" si="2"/>
        <v xml:space="preserve"> </v>
      </c>
      <c r="L49" s="53" t="str">
        <f t="shared" si="2"/>
        <v xml:space="preserve"> </v>
      </c>
      <c r="M49" s="53" t="str">
        <f t="shared" si="2"/>
        <v xml:space="preserve"> </v>
      </c>
      <c r="N49" s="53" t="str">
        <f t="shared" si="2"/>
        <v xml:space="preserve"> </v>
      </c>
      <c r="O49" s="53" t="str">
        <f t="shared" si="2"/>
        <v xml:space="preserve"> </v>
      </c>
      <c r="P49" s="53" t="str">
        <f t="shared" si="2"/>
        <v xml:space="preserve"> </v>
      </c>
      <c r="Q49" s="53" t="str">
        <f t="shared" si="2"/>
        <v xml:space="preserve"> </v>
      </c>
      <c r="R49" s="53" t="str">
        <f t="shared" si="2"/>
        <v xml:space="preserve"> </v>
      </c>
      <c r="S49" s="53" t="str">
        <f t="shared" si="2"/>
        <v xml:space="preserve"> </v>
      </c>
      <c r="T49" s="53" t="str">
        <f>IF(AND(SUMPRODUCT(ISTEXT(T27:T31)*1)&gt;1,(SUMPRODUCT(ISTEXT(T33:T35)*1)&gt;0),(OR(SUMPRODUCT(ISTEXT(T43:T44)*1)&gt;0,SUMPRODUCT(ISTEXT(T38:T42)*1)&gt;4)),(SUMPRODUCT(ISTEXT(T46:T48)*1)&gt;0)),"C",IF(SUMPRODUCT(ISTEXT(T27:T48)*1)&gt;0,(MIN(SUMPRODUCT(ISTEXT(T27:T31)*1),2)+MIN(SUMPRODUCT(ISTEXT(T33:T35)*1),1)+MIN(MAX(SUMPRODUCT(ISTEXT(T43:T44)*1), SUMPRODUCT(ISTEXT(T38:T42)*1)/5),1)+MIN(SUMPRODUCT(ISTEXT(T46:T48)*1),1))/5*100," "))</f>
        <v xml:space="preserve"> </v>
      </c>
      <c r="U49" s="53" t="str">
        <f>IF(AND(SUMPRODUCT(ISTEXT(U27:U31)*1)&gt;1,(SUMPRODUCT(ISTEXT(U33:U35)*1)&gt;0),(OR(SUMPRODUCT(ISTEXT(U43:U44)*1)&gt;0,SUMPRODUCT(ISTEXT(U38:U42)*1)&gt;4)),(SUMPRODUCT(ISTEXT(U46:U48)*1)&gt;0)),"C",IF(SUMPRODUCT(ISTEXT(U27:U48)*1)&gt;0,(MIN(SUMPRODUCT(ISTEXT(U27:U31)*1),2)+MIN(SUMPRODUCT(ISTEXT(U33:U35)*1),1)+MIN(MAX(SUMPRODUCT(ISTEXT(U43:U44)*1), SUMPRODUCT(ISTEXT(U38:U42)*1)/5),1)+MIN(SUMPRODUCT(ISTEXT(U46:U48)*1),1))/5*100," "))</f>
        <v xml:space="preserve"> </v>
      </c>
      <c r="V49" s="53" t="str">
        <f>IF(AND(SUMPRODUCT(ISTEXT(V27:V31)*1)&gt;1,(SUMPRODUCT(ISTEXT(V33:V35)*1)&gt;0),(OR(SUMPRODUCT(ISTEXT(V43:V44)*1)&gt;0,SUMPRODUCT(ISTEXT(V38:V42)*1)&gt;4)),(SUMPRODUCT(ISTEXT(V46:V48)*1)&gt;0)),"C",IF(SUMPRODUCT(ISTEXT(V27:V48)*1)&gt;0,(MIN(SUMPRODUCT(ISTEXT(V27:V31)*1),2)+MIN(SUMPRODUCT(ISTEXT(V33:V35)*1),1)+MIN(MAX(SUMPRODUCT(ISTEXT(V43:V44)*1), SUMPRODUCT(ISTEXT(V38:V42)*1)/5),1)+MIN(SUMPRODUCT(ISTEXT(V46:V48)*1),1))/5*100," "))</f>
        <v xml:space="preserve"> </v>
      </c>
      <c r="W49" s="53" t="str">
        <f>IF(AND(SUMPRODUCT(ISTEXT(W27:W31)*1)&gt;1,(SUMPRODUCT(ISTEXT(W33:W35)*1)&gt;0),(OR(SUMPRODUCT(ISTEXT(W43:W44)*1)&gt;0,SUMPRODUCT(ISTEXT(W38:W42)*1)&gt;4)),(SUMPRODUCT(ISTEXT(W46:W48)*1)&gt;0)),"C",IF(SUMPRODUCT(ISTEXT(W27:W48)*1)&gt;0,(MIN(SUMPRODUCT(ISTEXT(W27:W31)*1),2)+MIN(SUMPRODUCT(ISTEXT(W33:W35)*1),1)+MIN(MAX(SUMPRODUCT(ISTEXT(W43:W44)*1), SUMPRODUCT(ISTEXT(W38:W42)*1)/5),1)+MIN(SUMPRODUCT(ISTEXT(W46:W48)*1),1))/5*100," "))</f>
        <v xml:space="preserve"> </v>
      </c>
      <c r="X49" s="53" t="str">
        <f>IF(AND(SUMPRODUCT(ISTEXT(X27:X31)*1)&gt;1,(SUMPRODUCT(ISTEXT(X33:X35)*1)&gt;0),(OR(SUMPRODUCT(ISTEXT(X43:X44)*1)&gt;0,SUMPRODUCT(ISTEXT(X38:X42)*1)&gt;4)),(SUMPRODUCT(ISTEXT(X46:X48)*1)&gt;0)),"C",IF(SUMPRODUCT(ISTEXT(X27:X48)*1)&gt;0,(MIN(SUMPRODUCT(ISTEXT(X27:X31)*1),2)+MIN(SUMPRODUCT(ISTEXT(X33:X35)*1),1)+MIN(MAX(SUMPRODUCT(ISTEXT(X43:X44)*1), SUMPRODUCT(ISTEXT(X38:X42)*1)/5),1)+MIN(SUMPRODUCT(ISTEXT(X46:X48)*1),1))/5*100," "))</f>
        <v xml:space="preserve"> </v>
      </c>
      <c r="Y49" s="326"/>
    </row>
    <row r="50" spans="1:25" ht="20.25" customHeight="1">
      <c r="A50" s="326"/>
      <c r="B50" s="104" t="s">
        <v>323</v>
      </c>
      <c r="C50" s="104"/>
      <c r="D50" s="104"/>
      <c r="E50" s="104" t="s">
        <v>379</v>
      </c>
      <c r="F50" s="104"/>
      <c r="G50" s="104"/>
      <c r="H50" s="104"/>
      <c r="I50" s="104"/>
      <c r="J50" s="104"/>
      <c r="K50" s="104"/>
      <c r="L50" s="104"/>
      <c r="M50" s="104"/>
      <c r="N50" s="104"/>
      <c r="O50" s="104"/>
      <c r="P50" s="104"/>
      <c r="Q50" s="104"/>
      <c r="R50" s="104"/>
      <c r="S50" s="104"/>
      <c r="T50" s="104"/>
      <c r="U50" s="104"/>
      <c r="V50" s="104"/>
      <c r="W50" s="104"/>
      <c r="X50" s="104"/>
      <c r="Y50" s="326"/>
    </row>
    <row r="51" spans="1:25">
      <c r="A51" s="326"/>
      <c r="B51" s="152">
        <v>1</v>
      </c>
      <c r="C51" s="327" t="s">
        <v>211</v>
      </c>
      <c r="D51" s="321"/>
      <c r="E51" s="185"/>
      <c r="F51" s="15"/>
      <c r="G51" s="15"/>
      <c r="H51" s="15"/>
      <c r="I51" s="15"/>
      <c r="J51" s="15"/>
      <c r="K51" s="15"/>
      <c r="L51" s="15"/>
      <c r="M51" s="15"/>
      <c r="N51" s="15"/>
      <c r="O51" s="15"/>
      <c r="P51" s="15"/>
      <c r="Q51" s="15"/>
      <c r="R51" s="15"/>
      <c r="S51" s="15"/>
      <c r="T51" s="15"/>
      <c r="U51" s="15"/>
      <c r="V51" s="15"/>
      <c r="W51" s="15"/>
      <c r="X51" s="15"/>
      <c r="Y51" s="326"/>
    </row>
    <row r="52" spans="1:25" ht="12.75" customHeight="1">
      <c r="A52" s="326"/>
      <c r="B52" s="152">
        <v>2</v>
      </c>
      <c r="C52" s="327" t="s">
        <v>212</v>
      </c>
      <c r="D52" s="321"/>
      <c r="E52" s="185"/>
      <c r="F52" s="15"/>
      <c r="G52" s="15"/>
      <c r="H52" s="15"/>
      <c r="I52" s="15"/>
      <c r="J52" s="15"/>
      <c r="K52" s="15"/>
      <c r="L52" s="15"/>
      <c r="M52" s="15"/>
      <c r="N52" s="15"/>
      <c r="O52" s="15"/>
      <c r="P52" s="15"/>
      <c r="Q52" s="15"/>
      <c r="R52" s="15"/>
      <c r="S52" s="15"/>
      <c r="T52" s="15"/>
      <c r="U52" s="15"/>
      <c r="V52" s="15"/>
      <c r="W52" s="15"/>
      <c r="X52" s="15"/>
      <c r="Y52" s="326"/>
    </row>
    <row r="53" spans="1:25">
      <c r="A53" s="326"/>
      <c r="B53" s="184" t="s">
        <v>289</v>
      </c>
      <c r="C53" s="334" t="s">
        <v>280</v>
      </c>
      <c r="D53" s="329"/>
      <c r="E53" s="185"/>
      <c r="F53" s="15"/>
      <c r="G53" s="15"/>
      <c r="H53" s="15"/>
      <c r="I53" s="15"/>
      <c r="J53" s="15"/>
      <c r="K53" s="15"/>
      <c r="L53" s="15"/>
      <c r="M53" s="15"/>
      <c r="N53" s="15"/>
      <c r="O53" s="15"/>
      <c r="P53" s="15"/>
      <c r="Q53" s="15"/>
      <c r="R53" s="15"/>
      <c r="S53" s="15"/>
      <c r="T53" s="15"/>
      <c r="U53" s="15"/>
      <c r="V53" s="15"/>
      <c r="W53" s="15"/>
      <c r="X53" s="15"/>
      <c r="Y53" s="326"/>
    </row>
    <row r="54" spans="1:25">
      <c r="A54" s="326"/>
      <c r="B54" s="184" t="s">
        <v>290</v>
      </c>
      <c r="C54" s="325" t="s">
        <v>380</v>
      </c>
      <c r="D54" s="321"/>
      <c r="E54" s="111"/>
      <c r="F54" s="15"/>
      <c r="G54" s="15"/>
      <c r="H54" s="15"/>
      <c r="I54" s="15"/>
      <c r="J54" s="15"/>
      <c r="K54" s="15"/>
      <c r="L54" s="15"/>
      <c r="M54" s="15"/>
      <c r="N54" s="15"/>
      <c r="O54" s="15"/>
      <c r="P54" s="15"/>
      <c r="Q54" s="15"/>
      <c r="R54" s="15"/>
      <c r="S54" s="15"/>
      <c r="T54" s="15"/>
      <c r="U54" s="15"/>
      <c r="V54" s="15"/>
      <c r="W54" s="15"/>
      <c r="X54" s="15"/>
      <c r="Y54" s="326"/>
    </row>
    <row r="55" spans="1:25">
      <c r="A55" s="326"/>
      <c r="B55" s="184" t="s">
        <v>291</v>
      </c>
      <c r="C55" s="320" t="s">
        <v>213</v>
      </c>
      <c r="D55" s="321"/>
      <c r="E55" s="185"/>
      <c r="F55" s="15"/>
      <c r="G55" s="15"/>
      <c r="H55" s="15"/>
      <c r="I55" s="15"/>
      <c r="J55" s="15"/>
      <c r="K55" s="15"/>
      <c r="L55" s="15"/>
      <c r="M55" s="15"/>
      <c r="N55" s="15"/>
      <c r="O55" s="15"/>
      <c r="P55" s="15"/>
      <c r="Q55" s="15"/>
      <c r="R55" s="15"/>
      <c r="S55" s="15"/>
      <c r="T55" s="15"/>
      <c r="U55" s="15"/>
      <c r="V55" s="15"/>
      <c r="W55" s="15"/>
      <c r="X55" s="15"/>
      <c r="Y55" s="326"/>
    </row>
    <row r="56" spans="1:25" ht="12.75" customHeight="1" thickBot="1">
      <c r="A56" s="326"/>
      <c r="B56" s="184" t="s">
        <v>292</v>
      </c>
      <c r="C56" s="328" t="s">
        <v>214</v>
      </c>
      <c r="D56" s="329"/>
      <c r="E56" s="185"/>
      <c r="F56" s="15"/>
      <c r="G56" s="15"/>
      <c r="H56" s="15"/>
      <c r="I56" s="15"/>
      <c r="J56" s="15"/>
      <c r="K56" s="15"/>
      <c r="L56" s="15"/>
      <c r="M56" s="15"/>
      <c r="N56" s="15"/>
      <c r="O56" s="15"/>
      <c r="P56" s="15"/>
      <c r="Q56" s="15"/>
      <c r="R56" s="15"/>
      <c r="S56" s="15"/>
      <c r="T56" s="15"/>
      <c r="U56" s="15"/>
      <c r="V56" s="15"/>
      <c r="W56" s="15"/>
      <c r="X56" s="15"/>
      <c r="Y56" s="326"/>
    </row>
    <row r="57" spans="1:25" ht="12.75" customHeight="1" thickBot="1">
      <c r="A57" s="326"/>
      <c r="C57" s="286" t="s">
        <v>113</v>
      </c>
      <c r="D57" s="287"/>
      <c r="E57" s="53" t="str">
        <f>IF(SUMPRODUCT(ISTEXT(E51:E52)*1)+MIN(1, SUMPRODUCT(ISTEXT(E53:E54)*1))+MIN(1, SUMPRODUCT(ISTEXT(E55:E56)*1))&gt;3, "C", IF(SUMPRODUCT(ISTEXT(E51:E56)*1)&gt;0, (SUMPRODUCT(ISTEXT(E51:E52)*1)+MIN(1, SUMPRODUCT(ISTEXT(E53:E54)*1))+MIN(1, SUMPRODUCT(ISTEXT(E55:E56)*1)))/4*100, ""))</f>
        <v/>
      </c>
      <c r="F57" s="53" t="str">
        <f t="shared" ref="F57:X57" si="3">IF(SUMPRODUCT(ISTEXT(F51:F52)*1)+MIN(1, SUMPRODUCT(ISTEXT(F53:F54)*1))+MIN(1, SUMPRODUCT(ISTEXT(F55:F56)*1))&gt;3, "C", IF(SUMPRODUCT(ISTEXT(F51:F56)*1)&gt;0, (SUMPRODUCT(ISTEXT(F51:F52)*1)+MIN(1, SUMPRODUCT(ISTEXT(F53:F54)*1))+MIN(1, SUMPRODUCT(ISTEXT(F55:F56)*1)))/4*100, ""))</f>
        <v/>
      </c>
      <c r="G57" s="53" t="str">
        <f t="shared" si="3"/>
        <v/>
      </c>
      <c r="H57" s="53" t="str">
        <f t="shared" si="3"/>
        <v/>
      </c>
      <c r="I57" s="53" t="str">
        <f t="shared" si="3"/>
        <v/>
      </c>
      <c r="J57" s="53" t="str">
        <f t="shared" si="3"/>
        <v/>
      </c>
      <c r="K57" s="53" t="str">
        <f t="shared" si="3"/>
        <v/>
      </c>
      <c r="L57" s="53" t="str">
        <f t="shared" si="3"/>
        <v/>
      </c>
      <c r="M57" s="53" t="str">
        <f t="shared" si="3"/>
        <v/>
      </c>
      <c r="N57" s="53" t="str">
        <f t="shared" si="3"/>
        <v/>
      </c>
      <c r="O57" s="53" t="str">
        <f t="shared" si="3"/>
        <v/>
      </c>
      <c r="P57" s="53" t="str">
        <f t="shared" si="3"/>
        <v/>
      </c>
      <c r="Q57" s="53" t="str">
        <f t="shared" si="3"/>
        <v/>
      </c>
      <c r="R57" s="53" t="str">
        <f t="shared" si="3"/>
        <v/>
      </c>
      <c r="S57" s="53" t="str">
        <f t="shared" si="3"/>
        <v/>
      </c>
      <c r="T57" s="53" t="str">
        <f t="shared" si="3"/>
        <v/>
      </c>
      <c r="U57" s="53" t="str">
        <f t="shared" si="3"/>
        <v/>
      </c>
      <c r="V57" s="53" t="str">
        <f t="shared" si="3"/>
        <v/>
      </c>
      <c r="W57" s="53" t="str">
        <f t="shared" si="3"/>
        <v/>
      </c>
      <c r="X57" s="53" t="str">
        <f t="shared" si="3"/>
        <v/>
      </c>
      <c r="Y57" s="326"/>
    </row>
    <row r="58" spans="1:25" ht="20.25" customHeight="1">
      <c r="A58" s="326"/>
      <c r="B58" s="324" t="s">
        <v>324</v>
      </c>
      <c r="C58" s="324"/>
      <c r="D58" s="324"/>
      <c r="E58" s="104" t="s">
        <v>381</v>
      </c>
      <c r="F58" s="104"/>
      <c r="G58" s="104"/>
      <c r="H58" s="104"/>
      <c r="I58" s="104"/>
      <c r="J58" s="104"/>
      <c r="K58" s="104"/>
      <c r="L58" s="104"/>
      <c r="M58" s="104"/>
      <c r="N58" s="104"/>
      <c r="O58" s="104"/>
      <c r="P58" s="104"/>
      <c r="Q58" s="104"/>
      <c r="R58" s="104"/>
      <c r="S58" s="104"/>
      <c r="T58" s="104"/>
      <c r="U58" s="104"/>
      <c r="V58" s="104"/>
      <c r="W58" s="104"/>
      <c r="X58" s="104"/>
      <c r="Y58" s="326"/>
    </row>
    <row r="59" spans="1:25">
      <c r="A59" s="326"/>
      <c r="B59" s="154">
        <v>1</v>
      </c>
      <c r="C59" s="320" t="s">
        <v>215</v>
      </c>
      <c r="D59" s="321"/>
      <c r="E59" s="185"/>
      <c r="F59" s="15"/>
      <c r="G59" s="15"/>
      <c r="H59" s="15"/>
      <c r="I59" s="15"/>
      <c r="J59" s="15"/>
      <c r="K59" s="15"/>
      <c r="L59" s="15"/>
      <c r="M59" s="15"/>
      <c r="N59" s="15"/>
      <c r="O59" s="15"/>
      <c r="P59" s="15"/>
      <c r="Q59" s="15"/>
      <c r="R59" s="15"/>
      <c r="S59" s="15"/>
      <c r="T59" s="15"/>
      <c r="U59" s="15"/>
      <c r="V59" s="15"/>
      <c r="W59" s="15"/>
      <c r="X59" s="15"/>
      <c r="Y59" s="326"/>
    </row>
    <row r="60" spans="1:25">
      <c r="A60" s="326"/>
      <c r="B60" s="154">
        <v>2</v>
      </c>
      <c r="C60" s="320" t="s">
        <v>216</v>
      </c>
      <c r="D60" s="321"/>
      <c r="E60" s="185"/>
      <c r="F60" s="15"/>
      <c r="G60" s="15"/>
      <c r="H60" s="15"/>
      <c r="I60" s="15"/>
      <c r="J60" s="15"/>
      <c r="K60" s="15"/>
      <c r="L60" s="15"/>
      <c r="M60" s="15"/>
      <c r="N60" s="15"/>
      <c r="O60" s="15"/>
      <c r="P60" s="15"/>
      <c r="Q60" s="15"/>
      <c r="R60" s="15"/>
      <c r="S60" s="15"/>
      <c r="T60" s="15"/>
      <c r="U60" s="15"/>
      <c r="V60" s="15"/>
      <c r="W60" s="15"/>
      <c r="X60" s="15"/>
      <c r="Y60" s="326"/>
    </row>
    <row r="61" spans="1:25">
      <c r="A61" s="326"/>
      <c r="B61" s="154">
        <v>3</v>
      </c>
      <c r="C61" s="320" t="s">
        <v>276</v>
      </c>
      <c r="D61" s="321"/>
      <c r="E61" s="186"/>
      <c r="F61" s="111"/>
      <c r="G61" s="15"/>
      <c r="H61" s="15"/>
      <c r="I61" s="15"/>
      <c r="J61" s="185"/>
      <c r="K61" s="15"/>
      <c r="L61" s="15"/>
      <c r="M61" s="15"/>
      <c r="N61" s="15"/>
      <c r="O61" s="15"/>
      <c r="P61" s="15"/>
      <c r="Q61" s="15"/>
      <c r="R61" s="15"/>
      <c r="S61" s="15"/>
      <c r="T61" s="15"/>
      <c r="U61" s="15"/>
      <c r="V61" s="15"/>
      <c r="W61" s="15"/>
      <c r="X61" s="15"/>
      <c r="Y61" s="326"/>
    </row>
    <row r="62" spans="1:25">
      <c r="A62" s="326"/>
      <c r="B62" s="154">
        <v>4</v>
      </c>
      <c r="C62" s="320" t="s">
        <v>217</v>
      </c>
      <c r="D62" s="333"/>
      <c r="E62" s="159"/>
      <c r="F62" s="159"/>
      <c r="G62" s="159"/>
      <c r="H62" s="159"/>
      <c r="I62" s="159"/>
      <c r="J62" s="159"/>
      <c r="K62" s="159"/>
      <c r="L62" s="159"/>
      <c r="M62" s="159"/>
      <c r="N62" s="159"/>
      <c r="O62" s="159"/>
      <c r="P62" s="159"/>
      <c r="Q62" s="159"/>
      <c r="R62" s="159"/>
      <c r="S62" s="159"/>
      <c r="T62" s="159"/>
      <c r="U62" s="159"/>
      <c r="V62" s="159"/>
      <c r="W62" s="159"/>
      <c r="X62" s="159"/>
      <c r="Y62" s="326"/>
    </row>
    <row r="63" spans="1:25" ht="12" customHeight="1">
      <c r="A63" s="326"/>
      <c r="B63" s="184" t="s">
        <v>291</v>
      </c>
      <c r="C63" s="320" t="s">
        <v>218</v>
      </c>
      <c r="D63" s="321"/>
      <c r="E63" s="129"/>
      <c r="F63" s="15"/>
      <c r="G63" s="111"/>
      <c r="H63" s="15"/>
      <c r="I63" s="15"/>
      <c r="J63" s="15"/>
      <c r="K63" s="15"/>
      <c r="L63" s="15"/>
      <c r="M63" s="15"/>
      <c r="N63" s="15"/>
      <c r="O63" s="15"/>
      <c r="P63" s="15"/>
      <c r="Q63" s="15"/>
      <c r="R63" s="15"/>
      <c r="S63" s="15"/>
      <c r="T63" s="15"/>
      <c r="U63" s="15"/>
      <c r="V63" s="15"/>
      <c r="W63" s="15"/>
      <c r="X63" s="15"/>
      <c r="Y63" s="326"/>
    </row>
    <row r="64" spans="1:25">
      <c r="A64" s="326"/>
      <c r="B64" s="184" t="s">
        <v>292</v>
      </c>
      <c r="C64" s="320" t="s">
        <v>219</v>
      </c>
      <c r="D64" s="321"/>
      <c r="E64" s="185"/>
      <c r="F64" s="15"/>
      <c r="G64" s="15"/>
      <c r="H64" s="15"/>
      <c r="I64" s="15"/>
      <c r="J64" s="185"/>
      <c r="K64" s="15"/>
      <c r="L64" s="15"/>
      <c r="M64" s="15"/>
      <c r="N64" s="15"/>
      <c r="O64" s="15"/>
      <c r="P64" s="15"/>
      <c r="Q64" s="15"/>
      <c r="R64" s="15"/>
      <c r="S64" s="15"/>
      <c r="T64" s="15"/>
      <c r="U64" s="15"/>
      <c r="V64" s="15"/>
      <c r="W64" s="15"/>
      <c r="X64" s="15"/>
      <c r="Y64" s="326"/>
    </row>
    <row r="65" spans="1:25">
      <c r="A65" s="326"/>
      <c r="B65" s="184" t="s">
        <v>318</v>
      </c>
      <c r="C65" s="320" t="s">
        <v>220</v>
      </c>
      <c r="D65" s="321"/>
      <c r="E65" s="185"/>
      <c r="F65" s="15"/>
      <c r="G65" s="15"/>
      <c r="H65" s="15"/>
      <c r="I65" s="15"/>
      <c r="J65" s="185"/>
      <c r="K65" s="15"/>
      <c r="L65" s="15"/>
      <c r="M65" s="15"/>
      <c r="N65" s="15"/>
      <c r="O65" s="15"/>
      <c r="P65" s="15"/>
      <c r="Q65" s="15"/>
      <c r="R65" s="15"/>
      <c r="S65" s="15"/>
      <c r="T65" s="15"/>
      <c r="U65" s="15"/>
      <c r="V65" s="15"/>
      <c r="W65" s="15"/>
      <c r="X65" s="15"/>
      <c r="Y65" s="326"/>
    </row>
    <row r="66" spans="1:25">
      <c r="A66" s="326"/>
      <c r="B66" s="184" t="s">
        <v>382</v>
      </c>
      <c r="C66" s="320" t="s">
        <v>221</v>
      </c>
      <c r="D66" s="321"/>
      <c r="E66" s="185"/>
      <c r="F66" s="15"/>
      <c r="G66" s="15"/>
      <c r="H66" s="15"/>
      <c r="I66" s="15"/>
      <c r="J66" s="185"/>
      <c r="K66" s="15"/>
      <c r="L66" s="15"/>
      <c r="M66" s="15"/>
      <c r="N66" s="15"/>
      <c r="O66" s="15"/>
      <c r="P66" s="15"/>
      <c r="Q66" s="15"/>
      <c r="R66" s="15"/>
      <c r="S66" s="15"/>
      <c r="T66" s="15"/>
      <c r="U66" s="15"/>
      <c r="V66" s="15"/>
      <c r="W66" s="15"/>
      <c r="X66" s="15"/>
      <c r="Y66" s="326"/>
    </row>
    <row r="67" spans="1:25" ht="12" customHeight="1">
      <c r="A67" s="326"/>
      <c r="B67" s="184" t="s">
        <v>383</v>
      </c>
      <c r="C67" s="320" t="s">
        <v>222</v>
      </c>
      <c r="D67" s="321"/>
      <c r="E67" s="185"/>
      <c r="F67" s="15"/>
      <c r="G67" s="111"/>
      <c r="H67" s="15"/>
      <c r="I67" s="15"/>
      <c r="J67" s="15"/>
      <c r="K67" s="15"/>
      <c r="L67" s="15"/>
      <c r="M67" s="15"/>
      <c r="N67" s="15"/>
      <c r="O67" s="15"/>
      <c r="P67" s="15"/>
      <c r="Q67" s="15"/>
      <c r="R67" s="15"/>
      <c r="S67" s="15"/>
      <c r="T67" s="15"/>
      <c r="U67" s="15"/>
      <c r="V67" s="15"/>
      <c r="W67" s="15"/>
      <c r="X67" s="15"/>
      <c r="Y67" s="326"/>
    </row>
    <row r="68" spans="1:25">
      <c r="A68" s="326"/>
      <c r="B68" s="184" t="s">
        <v>384</v>
      </c>
      <c r="C68" s="320" t="s">
        <v>223</v>
      </c>
      <c r="D68" s="321"/>
      <c r="E68" s="185"/>
      <c r="F68" s="15"/>
      <c r="G68" s="15"/>
      <c r="H68" s="15"/>
      <c r="I68" s="15"/>
      <c r="J68" s="15"/>
      <c r="K68" s="15"/>
      <c r="L68" s="15"/>
      <c r="M68" s="15"/>
      <c r="N68" s="15"/>
      <c r="O68" s="15"/>
      <c r="P68" s="15"/>
      <c r="Q68" s="15"/>
      <c r="R68" s="15"/>
      <c r="S68" s="15"/>
      <c r="T68" s="15"/>
      <c r="U68" s="15"/>
      <c r="V68" s="15"/>
      <c r="W68" s="15"/>
      <c r="X68" s="15"/>
      <c r="Y68" s="326"/>
    </row>
    <row r="69" spans="1:25">
      <c r="A69" s="326"/>
      <c r="B69" s="154">
        <v>5</v>
      </c>
      <c r="C69" s="328" t="s">
        <v>224</v>
      </c>
      <c r="D69" s="329"/>
      <c r="E69" s="185"/>
      <c r="F69" s="15"/>
      <c r="G69" s="15"/>
      <c r="H69" s="15"/>
      <c r="I69" s="15"/>
      <c r="J69" s="185"/>
      <c r="K69" s="15"/>
      <c r="L69" s="15"/>
      <c r="M69" s="15"/>
      <c r="N69" s="15"/>
      <c r="O69" s="15"/>
      <c r="P69" s="15"/>
      <c r="Q69" s="15"/>
      <c r="R69" s="15"/>
      <c r="S69" s="15"/>
      <c r="T69" s="15"/>
      <c r="U69" s="15"/>
      <c r="V69" s="15"/>
      <c r="W69" s="15"/>
      <c r="X69" s="15"/>
      <c r="Y69" s="326"/>
    </row>
    <row r="70" spans="1:25">
      <c r="A70" s="326"/>
      <c r="B70" s="154">
        <v>6</v>
      </c>
      <c r="C70" s="320" t="s">
        <v>225</v>
      </c>
      <c r="D70" s="321"/>
      <c r="E70" s="185"/>
      <c r="F70" s="15"/>
      <c r="G70" s="15"/>
      <c r="H70" s="15"/>
      <c r="I70" s="15"/>
      <c r="J70" s="185"/>
      <c r="K70" s="15"/>
      <c r="L70" s="15"/>
      <c r="M70" s="15"/>
      <c r="N70" s="15"/>
      <c r="O70" s="15"/>
      <c r="P70" s="15"/>
      <c r="Q70" s="15"/>
      <c r="R70" s="15"/>
      <c r="S70" s="15"/>
      <c r="T70" s="15"/>
      <c r="U70" s="15"/>
      <c r="V70" s="15"/>
      <c r="W70" s="15"/>
      <c r="X70" s="15"/>
      <c r="Y70" s="326"/>
    </row>
    <row r="71" spans="1:25">
      <c r="A71" s="326"/>
      <c r="B71" s="154">
        <v>7</v>
      </c>
      <c r="C71" s="322" t="s">
        <v>226</v>
      </c>
      <c r="D71" s="323"/>
      <c r="E71" s="185"/>
      <c r="F71" s="15"/>
      <c r="G71" s="15"/>
      <c r="H71" s="15"/>
      <c r="I71" s="15"/>
      <c r="J71" s="15"/>
      <c r="K71" s="15"/>
      <c r="L71" s="15"/>
      <c r="M71" s="15"/>
      <c r="N71" s="15"/>
      <c r="O71" s="15"/>
      <c r="P71" s="15"/>
      <c r="Q71" s="15"/>
      <c r="R71" s="15"/>
      <c r="S71" s="15"/>
      <c r="T71" s="15"/>
      <c r="U71" s="15"/>
      <c r="V71" s="15"/>
      <c r="W71" s="15"/>
      <c r="X71" s="15"/>
      <c r="Y71" s="326"/>
    </row>
    <row r="72" spans="1:25" ht="13.8" thickBot="1">
      <c r="A72" s="326"/>
      <c r="B72" s="154">
        <v>8</v>
      </c>
      <c r="C72" s="320" t="s">
        <v>227</v>
      </c>
      <c r="D72" s="321"/>
      <c r="E72" s="185"/>
      <c r="F72" s="15"/>
      <c r="G72" s="15"/>
      <c r="H72" s="15"/>
      <c r="I72" s="15"/>
      <c r="J72" s="15"/>
      <c r="K72" s="15"/>
      <c r="L72" s="15"/>
      <c r="M72" s="15"/>
      <c r="N72" s="15"/>
      <c r="O72" s="15"/>
      <c r="P72" s="15"/>
      <c r="Q72" s="15"/>
      <c r="R72" s="15"/>
      <c r="S72" s="15"/>
      <c r="T72" s="15"/>
      <c r="U72" s="15"/>
      <c r="V72" s="15"/>
      <c r="W72" s="15"/>
      <c r="X72" s="15"/>
      <c r="Y72" s="326"/>
    </row>
    <row r="73" spans="1:25" ht="13.8" thickBot="1">
      <c r="A73" s="326"/>
      <c r="C73" s="286" t="s">
        <v>113</v>
      </c>
      <c r="D73" s="287"/>
      <c r="E73" s="53" t="str">
        <f>IF(MIN(4,SUMPRODUCT(ISTEXT(E59:E61)*1)+SUMPRODUCT(ISTEXT(E69:E72)*1)+MIN(1,SUMPRODUCT(ISTEXT(E63:E68)*1)/3))&gt;3,"C", IF(SUMPRODUCT(ISTEXT(E59:E72)*1)&gt;0, (MIN(4,SUMPRODUCT(ISTEXT(E59:E61)*1)+SUMPRODUCT(ISTEXT(E69:E72)*1)+MIN(1,SUMPRODUCT(ISTEXT(E63:E68)*1)/3)))/4*100, ""))</f>
        <v/>
      </c>
      <c r="F73" s="53" t="str">
        <f t="shared" ref="F73:X73" si="4">IF(MIN(4,SUMPRODUCT(ISTEXT(F59:F61)*1)+SUMPRODUCT(ISTEXT(F69:F72)*1)+MIN(1,SUMPRODUCT(ISTEXT(F63:F68)*1)/3))&gt;3,"C", IF(SUMPRODUCT(ISTEXT(F59:F72)*1)&gt;0, (MIN(4,SUMPRODUCT(ISTEXT(F59:F61)*1)+SUMPRODUCT(ISTEXT(F69:F72)*1)+MIN(1,SUMPRODUCT(ISTEXT(F63:F68)*1)/3)))/4*100, ""))</f>
        <v/>
      </c>
      <c r="G73" s="53" t="str">
        <f t="shared" si="4"/>
        <v/>
      </c>
      <c r="H73" s="53" t="str">
        <f t="shared" si="4"/>
        <v/>
      </c>
      <c r="I73" s="53" t="str">
        <f t="shared" si="4"/>
        <v/>
      </c>
      <c r="J73" s="53" t="str">
        <f t="shared" si="4"/>
        <v/>
      </c>
      <c r="K73" s="53" t="str">
        <f t="shared" si="4"/>
        <v/>
      </c>
      <c r="L73" s="53" t="str">
        <f t="shared" si="4"/>
        <v/>
      </c>
      <c r="M73" s="53" t="str">
        <f t="shared" si="4"/>
        <v/>
      </c>
      <c r="N73" s="53" t="str">
        <f t="shared" si="4"/>
        <v/>
      </c>
      <c r="O73" s="53" t="str">
        <f t="shared" si="4"/>
        <v/>
      </c>
      <c r="P73" s="53" t="str">
        <f t="shared" si="4"/>
        <v/>
      </c>
      <c r="Q73" s="53" t="str">
        <f t="shared" si="4"/>
        <v/>
      </c>
      <c r="R73" s="53" t="str">
        <f t="shared" si="4"/>
        <v/>
      </c>
      <c r="S73" s="53" t="str">
        <f t="shared" si="4"/>
        <v/>
      </c>
      <c r="T73" s="53" t="str">
        <f t="shared" si="4"/>
        <v/>
      </c>
      <c r="U73" s="53" t="str">
        <f t="shared" si="4"/>
        <v/>
      </c>
      <c r="V73" s="53" t="str">
        <f t="shared" si="4"/>
        <v/>
      </c>
      <c r="W73" s="53" t="str">
        <f t="shared" si="4"/>
        <v/>
      </c>
      <c r="X73" s="53" t="str">
        <f t="shared" si="4"/>
        <v/>
      </c>
      <c r="Y73" s="326"/>
    </row>
    <row r="74" spans="1:25" ht="20.25" customHeight="1">
      <c r="A74" s="326"/>
      <c r="B74" s="104" t="s">
        <v>326</v>
      </c>
      <c r="C74" s="104"/>
      <c r="D74" s="104"/>
      <c r="E74" s="104" t="s">
        <v>387</v>
      </c>
      <c r="F74" s="104"/>
      <c r="G74" s="104"/>
      <c r="H74" s="104"/>
      <c r="I74" s="104"/>
      <c r="J74" s="104"/>
      <c r="K74" s="104"/>
      <c r="L74" s="104"/>
      <c r="M74" s="104"/>
      <c r="N74" s="104"/>
      <c r="O74" s="104"/>
      <c r="P74" s="104"/>
      <c r="Q74" s="104"/>
      <c r="R74" s="104"/>
      <c r="S74" s="104"/>
      <c r="T74" s="104"/>
      <c r="U74" s="104"/>
      <c r="V74" s="104"/>
      <c r="W74" s="104"/>
      <c r="X74" s="104"/>
      <c r="Y74" s="326"/>
    </row>
    <row r="75" spans="1:25">
      <c r="A75" s="326"/>
      <c r="B75" s="152">
        <v>1</v>
      </c>
      <c r="C75" s="320" t="s">
        <v>228</v>
      </c>
      <c r="D75" s="321"/>
      <c r="E75" s="185"/>
      <c r="F75" s="15"/>
      <c r="G75" s="15"/>
      <c r="H75" s="15"/>
      <c r="I75" s="15"/>
      <c r="J75" s="15"/>
      <c r="K75" s="15"/>
      <c r="L75" s="15"/>
      <c r="M75" s="15"/>
      <c r="N75" s="15"/>
      <c r="O75" s="15"/>
      <c r="P75" s="15"/>
      <c r="Q75" s="15"/>
      <c r="R75" s="15"/>
      <c r="S75" s="15"/>
      <c r="T75" s="15"/>
      <c r="U75" s="15"/>
      <c r="V75" s="15"/>
      <c r="W75" s="15"/>
      <c r="X75" s="15"/>
      <c r="Y75" s="326"/>
    </row>
    <row r="76" spans="1:25" ht="12.75" customHeight="1">
      <c r="A76" s="326"/>
      <c r="B76" s="152">
        <v>2</v>
      </c>
      <c r="C76" s="320" t="s">
        <v>229</v>
      </c>
      <c r="D76" s="321"/>
      <c r="E76" s="185"/>
      <c r="F76" s="15"/>
      <c r="G76" s="15"/>
      <c r="H76" s="15"/>
      <c r="I76" s="111"/>
      <c r="J76" s="15"/>
      <c r="K76" s="15"/>
      <c r="L76" s="15"/>
      <c r="M76" s="15"/>
      <c r="N76" s="15"/>
      <c r="O76" s="15"/>
      <c r="P76" s="15"/>
      <c r="Q76" s="15"/>
      <c r="R76" s="15"/>
      <c r="S76" s="15"/>
      <c r="T76" s="15"/>
      <c r="U76" s="15"/>
      <c r="V76" s="15"/>
      <c r="W76" s="15"/>
      <c r="X76" s="15"/>
      <c r="Y76" s="326"/>
    </row>
    <row r="77" spans="1:25">
      <c r="A77" s="326"/>
      <c r="B77" s="184" t="s">
        <v>289</v>
      </c>
      <c r="C77" s="320" t="s">
        <v>230</v>
      </c>
      <c r="D77" s="321"/>
      <c r="E77" s="185"/>
      <c r="F77" s="15"/>
      <c r="G77" s="15"/>
      <c r="H77" s="15"/>
      <c r="I77" s="15"/>
      <c r="J77" s="15"/>
      <c r="K77" s="15"/>
      <c r="L77" s="15"/>
      <c r="M77" s="15"/>
      <c r="N77" s="15"/>
      <c r="O77" s="15"/>
      <c r="P77" s="15"/>
      <c r="Q77" s="15"/>
      <c r="R77" s="15"/>
      <c r="S77" s="15"/>
      <c r="T77" s="15"/>
      <c r="U77" s="15"/>
      <c r="V77" s="15"/>
      <c r="W77" s="15"/>
      <c r="X77" s="15"/>
      <c r="Y77" s="326"/>
    </row>
    <row r="78" spans="1:25">
      <c r="A78" s="326"/>
      <c r="B78" s="184" t="s">
        <v>290</v>
      </c>
      <c r="C78" s="325" t="s">
        <v>386</v>
      </c>
      <c r="D78" s="321"/>
      <c r="E78" s="185"/>
      <c r="F78" s="15"/>
      <c r="G78" s="15"/>
      <c r="H78" s="15"/>
      <c r="I78" s="15"/>
      <c r="J78" s="15"/>
      <c r="K78" s="15"/>
      <c r="L78" s="15"/>
      <c r="M78" s="15"/>
      <c r="N78" s="15"/>
      <c r="O78" s="15"/>
      <c r="P78" s="15"/>
      <c r="Q78" s="15"/>
      <c r="R78" s="15"/>
      <c r="S78" s="15"/>
      <c r="T78" s="15"/>
      <c r="U78" s="15"/>
      <c r="V78" s="15"/>
      <c r="W78" s="15"/>
      <c r="X78" s="15"/>
      <c r="Y78" s="326"/>
    </row>
    <row r="79" spans="1:25" ht="12.75" customHeight="1" thickBot="1">
      <c r="A79" s="326"/>
      <c r="B79" s="154">
        <v>4</v>
      </c>
      <c r="C79" s="320" t="s">
        <v>231</v>
      </c>
      <c r="D79" s="321"/>
      <c r="E79" s="185"/>
      <c r="F79" s="15"/>
      <c r="G79" s="15"/>
      <c r="H79" s="15"/>
      <c r="I79" s="111"/>
      <c r="J79" s="15"/>
      <c r="K79" s="15"/>
      <c r="L79" s="15"/>
      <c r="M79" s="15"/>
      <c r="N79" s="15"/>
      <c r="O79" s="15"/>
      <c r="P79" s="15"/>
      <c r="Q79" s="15"/>
      <c r="R79" s="15"/>
      <c r="S79" s="15"/>
      <c r="T79" s="15"/>
      <c r="U79" s="15"/>
      <c r="V79" s="15"/>
      <c r="W79" s="15"/>
      <c r="X79" s="15"/>
      <c r="Y79" s="326"/>
    </row>
    <row r="80" spans="1:25" ht="13.8" thickBot="1">
      <c r="A80" s="326"/>
      <c r="C80" s="286" t="s">
        <v>113</v>
      </c>
      <c r="D80" s="287"/>
      <c r="E80" s="53" t="str">
        <f>IF(SUMPRODUCT(ISTEXT(E75:E76)*1)+SUMPRODUCT(ISTEXT(E79)*1)+MIN(1, SUMPRODUCT(ISTEXT(E77:E78)*1))&gt;3, "C", IF(SUMPRODUCT(ISTEXT(E75:E79)*1)&gt;0, (SUMPRODUCT(ISTEXT(E75:E76)*1)+SUMPRODUCT(ISTEXT(E79)*1)+MIN(1, SUMPRODUCT(ISTEXT(E77:E78)*1)))/4*100, ""))</f>
        <v/>
      </c>
      <c r="F80" s="53" t="str">
        <f t="shared" ref="F80:X80" si="5">IF(SUMPRODUCT(ISTEXT(F75:F76)*1)+SUMPRODUCT(ISTEXT(F79)*1)+MIN(1, SUMPRODUCT(ISTEXT(F77:F78)*1))&gt;3, "C", IF(SUMPRODUCT(ISTEXT(F75:F79)*1)&gt;0, (SUMPRODUCT(ISTEXT(F75:F76)*1)+SUMPRODUCT(ISTEXT(F79)*1)+MIN(1, SUMPRODUCT(ISTEXT(F77:F78)*1)))/4*100, ""))</f>
        <v/>
      </c>
      <c r="G80" s="53" t="str">
        <f t="shared" si="5"/>
        <v/>
      </c>
      <c r="H80" s="53" t="str">
        <f t="shared" si="5"/>
        <v/>
      </c>
      <c r="I80" s="53" t="str">
        <f t="shared" si="5"/>
        <v/>
      </c>
      <c r="J80" s="53" t="str">
        <f t="shared" si="5"/>
        <v/>
      </c>
      <c r="K80" s="53" t="str">
        <f t="shared" si="5"/>
        <v/>
      </c>
      <c r="L80" s="53" t="str">
        <f t="shared" si="5"/>
        <v/>
      </c>
      <c r="M80" s="53" t="str">
        <f t="shared" si="5"/>
        <v/>
      </c>
      <c r="N80" s="53" t="str">
        <f t="shared" si="5"/>
        <v/>
      </c>
      <c r="O80" s="53" t="str">
        <f t="shared" si="5"/>
        <v/>
      </c>
      <c r="P80" s="53" t="str">
        <f t="shared" si="5"/>
        <v/>
      </c>
      <c r="Q80" s="53" t="str">
        <f t="shared" si="5"/>
        <v/>
      </c>
      <c r="R80" s="53" t="str">
        <f t="shared" si="5"/>
        <v/>
      </c>
      <c r="S80" s="53" t="str">
        <f t="shared" si="5"/>
        <v/>
      </c>
      <c r="T80" s="53" t="str">
        <f t="shared" si="5"/>
        <v/>
      </c>
      <c r="U80" s="53" t="str">
        <f t="shared" si="5"/>
        <v/>
      </c>
      <c r="V80" s="53" t="str">
        <f t="shared" si="5"/>
        <v/>
      </c>
      <c r="W80" s="53" t="str">
        <f t="shared" si="5"/>
        <v/>
      </c>
      <c r="X80" s="53" t="str">
        <f t="shared" si="5"/>
        <v/>
      </c>
      <c r="Y80" s="326"/>
    </row>
    <row r="81" spans="1:25" ht="20.25" customHeight="1">
      <c r="A81" s="326"/>
      <c r="B81" s="104" t="s">
        <v>327</v>
      </c>
      <c r="C81" s="104"/>
      <c r="D81" s="104"/>
      <c r="E81" s="104" t="s">
        <v>303</v>
      </c>
      <c r="F81" s="104"/>
      <c r="G81" s="104"/>
      <c r="H81" s="104"/>
      <c r="I81" s="104"/>
      <c r="J81" s="104"/>
      <c r="K81" s="104"/>
      <c r="L81" s="104"/>
      <c r="M81" s="104"/>
      <c r="N81" s="104"/>
      <c r="O81" s="104"/>
      <c r="P81" s="104"/>
      <c r="Q81" s="104"/>
      <c r="R81" s="104"/>
      <c r="S81" s="104"/>
      <c r="T81" s="104"/>
      <c r="U81" s="104"/>
      <c r="V81" s="104"/>
      <c r="W81" s="104"/>
      <c r="X81" s="104"/>
      <c r="Y81" s="326"/>
    </row>
    <row r="82" spans="1:25">
      <c r="A82" s="326"/>
      <c r="B82" s="154" t="s">
        <v>297</v>
      </c>
      <c r="C82" s="320" t="s">
        <v>232</v>
      </c>
      <c r="D82" s="321"/>
      <c r="E82" s="185"/>
      <c r="F82" s="15"/>
      <c r="G82" s="15"/>
      <c r="H82" s="15"/>
      <c r="I82" s="15"/>
      <c r="J82" s="15"/>
      <c r="K82" s="15"/>
      <c r="L82" s="15"/>
      <c r="M82" s="15"/>
      <c r="N82" s="15"/>
      <c r="O82" s="15"/>
      <c r="P82" s="15"/>
      <c r="Q82" s="15"/>
      <c r="R82" s="15"/>
      <c r="S82" s="15"/>
      <c r="T82" s="15"/>
      <c r="U82" s="15"/>
      <c r="V82" s="15"/>
      <c r="W82" s="15"/>
      <c r="X82" s="15"/>
      <c r="Y82" s="326"/>
    </row>
    <row r="83" spans="1:25">
      <c r="A83" s="326"/>
      <c r="B83" s="154" t="s">
        <v>298</v>
      </c>
      <c r="C83" s="320" t="s">
        <v>233</v>
      </c>
      <c r="D83" s="321"/>
      <c r="E83" s="185"/>
      <c r="F83" s="15"/>
      <c r="G83" s="15"/>
      <c r="H83" s="15"/>
      <c r="I83" s="111"/>
      <c r="J83" s="15"/>
      <c r="K83" s="15"/>
      <c r="L83" s="15"/>
      <c r="M83" s="15"/>
      <c r="N83" s="15"/>
      <c r="O83" s="15"/>
      <c r="P83" s="15"/>
      <c r="Q83" s="15"/>
      <c r="R83" s="15"/>
      <c r="S83" s="15"/>
      <c r="T83" s="15"/>
      <c r="U83" s="15"/>
      <c r="V83" s="15"/>
      <c r="W83" s="15"/>
      <c r="X83" s="15"/>
      <c r="Y83" s="326"/>
    </row>
    <row r="84" spans="1:25">
      <c r="A84" s="326"/>
      <c r="B84" s="184" t="s">
        <v>299</v>
      </c>
      <c r="C84" s="320" t="s">
        <v>234</v>
      </c>
      <c r="D84" s="321"/>
      <c r="E84" s="185"/>
      <c r="F84" s="15"/>
      <c r="G84" s="15"/>
      <c r="H84" s="15"/>
      <c r="I84" s="15"/>
      <c r="J84" s="15"/>
      <c r="K84" s="15"/>
      <c r="L84" s="15"/>
      <c r="M84" s="15"/>
      <c r="N84" s="15"/>
      <c r="O84" s="15"/>
      <c r="P84" s="15"/>
      <c r="Q84" s="15"/>
      <c r="R84" s="15"/>
      <c r="S84" s="15"/>
      <c r="T84" s="15"/>
      <c r="U84" s="15"/>
      <c r="V84" s="15"/>
      <c r="W84" s="15"/>
      <c r="X84" s="15"/>
      <c r="Y84" s="326"/>
    </row>
    <row r="85" spans="1:25">
      <c r="A85" s="326"/>
      <c r="B85" s="184" t="s">
        <v>300</v>
      </c>
      <c r="C85" s="320" t="s">
        <v>235</v>
      </c>
      <c r="D85" s="321"/>
      <c r="E85" s="185"/>
      <c r="F85" s="15"/>
      <c r="G85" s="15"/>
      <c r="H85" s="15"/>
      <c r="I85" s="111"/>
      <c r="J85" s="15"/>
      <c r="K85" s="15"/>
      <c r="L85" s="15"/>
      <c r="M85" s="15"/>
      <c r="N85" s="15"/>
      <c r="O85" s="15"/>
      <c r="P85" s="15"/>
      <c r="Q85" s="15"/>
      <c r="R85" s="15"/>
      <c r="S85" s="15"/>
      <c r="T85" s="15"/>
      <c r="U85" s="15"/>
      <c r="V85" s="15"/>
      <c r="W85" s="15"/>
      <c r="X85" s="15"/>
      <c r="Y85" s="326"/>
    </row>
    <row r="86" spans="1:25">
      <c r="A86" s="326"/>
      <c r="B86" s="152">
        <v>3</v>
      </c>
      <c r="C86" s="328" t="s">
        <v>236</v>
      </c>
      <c r="D86" s="329"/>
      <c r="E86" s="185"/>
      <c r="F86" s="15"/>
      <c r="G86" s="15"/>
      <c r="H86" s="15"/>
      <c r="I86" s="15"/>
      <c r="J86" s="15"/>
      <c r="K86" s="15"/>
      <c r="L86" s="15"/>
      <c r="M86" s="15"/>
      <c r="N86" s="15"/>
      <c r="O86" s="15"/>
      <c r="P86" s="15"/>
      <c r="Q86" s="15"/>
      <c r="R86" s="15"/>
      <c r="S86" s="15"/>
      <c r="T86" s="15"/>
      <c r="U86" s="15"/>
      <c r="V86" s="15"/>
      <c r="W86" s="15"/>
      <c r="X86" s="15"/>
      <c r="Y86" s="326"/>
    </row>
    <row r="87" spans="1:25" ht="13.8" thickBot="1">
      <c r="A87" s="326"/>
      <c r="B87" s="152">
        <v>4</v>
      </c>
      <c r="C87" s="328" t="s">
        <v>237</v>
      </c>
      <c r="D87" s="329"/>
      <c r="E87" s="185"/>
      <c r="F87" s="15"/>
      <c r="G87" s="15"/>
      <c r="H87" s="15"/>
      <c r="I87" s="15"/>
      <c r="J87" s="15"/>
      <c r="K87" s="15"/>
      <c r="L87" s="15"/>
      <c r="M87" s="15"/>
      <c r="N87" s="15"/>
      <c r="O87" s="15"/>
      <c r="P87" s="15"/>
      <c r="Q87" s="15"/>
      <c r="R87" s="15"/>
      <c r="S87" s="15"/>
      <c r="T87" s="15"/>
      <c r="U87" s="15"/>
      <c r="V87" s="15"/>
      <c r="W87" s="15"/>
      <c r="X87" s="15"/>
      <c r="Y87" s="326"/>
    </row>
    <row r="88" spans="1:25" ht="13.8" thickBot="1">
      <c r="A88" s="326"/>
      <c r="C88" s="286" t="s">
        <v>113</v>
      </c>
      <c r="D88" s="287"/>
      <c r="E88" s="53" t="str">
        <f>IF(SUMPRODUCT(ISTEXT(E82:E87)*1)&gt;5,"C",IF(SUMPRODUCT(ISTEXT(E82:E87)*1)&gt;0,(SUMPRODUCT(ISTEXT(E82:E87)*1)/6*100)," "))</f>
        <v xml:space="preserve"> </v>
      </c>
      <c r="F88" s="53" t="str">
        <f t="shared" ref="F88:X88" si="6">IF(SUMPRODUCT(ISTEXT(F82:F87)*1)&gt;5,"C",IF(SUMPRODUCT(ISTEXT(F82:F87)*1)&gt;0,(SUMPRODUCT(ISTEXT(F82:F87)*1)/6*100)," "))</f>
        <v xml:space="preserve"> </v>
      </c>
      <c r="G88" s="53" t="str">
        <f t="shared" si="6"/>
        <v xml:space="preserve"> </v>
      </c>
      <c r="H88" s="53" t="str">
        <f t="shared" si="6"/>
        <v xml:space="preserve"> </v>
      </c>
      <c r="I88" s="53" t="str">
        <f t="shared" si="6"/>
        <v xml:space="preserve"> </v>
      </c>
      <c r="J88" s="53" t="str">
        <f t="shared" si="6"/>
        <v xml:space="preserve"> </v>
      </c>
      <c r="K88" s="53" t="str">
        <f t="shared" si="6"/>
        <v xml:space="preserve"> </v>
      </c>
      <c r="L88" s="53" t="str">
        <f t="shared" si="6"/>
        <v xml:space="preserve"> </v>
      </c>
      <c r="M88" s="53" t="str">
        <f t="shared" si="6"/>
        <v xml:space="preserve"> </v>
      </c>
      <c r="N88" s="53" t="str">
        <f t="shared" si="6"/>
        <v xml:space="preserve"> </v>
      </c>
      <c r="O88" s="53" t="str">
        <f t="shared" si="6"/>
        <v xml:space="preserve"> </v>
      </c>
      <c r="P88" s="53" t="str">
        <f t="shared" si="6"/>
        <v xml:space="preserve"> </v>
      </c>
      <c r="Q88" s="53" t="str">
        <f t="shared" si="6"/>
        <v xml:space="preserve"> </v>
      </c>
      <c r="R88" s="53" t="str">
        <f t="shared" si="6"/>
        <v xml:space="preserve"> </v>
      </c>
      <c r="S88" s="53" t="str">
        <f t="shared" si="6"/>
        <v xml:space="preserve"> </v>
      </c>
      <c r="T88" s="53" t="str">
        <f t="shared" si="6"/>
        <v xml:space="preserve"> </v>
      </c>
      <c r="U88" s="53" t="str">
        <f t="shared" si="6"/>
        <v xml:space="preserve"> </v>
      </c>
      <c r="V88" s="53" t="str">
        <f t="shared" si="6"/>
        <v xml:space="preserve"> </v>
      </c>
      <c r="W88" s="53" t="str">
        <f t="shared" si="6"/>
        <v xml:space="preserve"> </v>
      </c>
      <c r="X88" s="53" t="str">
        <f t="shared" si="6"/>
        <v xml:space="preserve"> </v>
      </c>
      <c r="Y88" s="326"/>
    </row>
    <row r="89" spans="1:25" ht="20.25" customHeight="1">
      <c r="A89" s="326"/>
      <c r="B89" s="104" t="s">
        <v>328</v>
      </c>
      <c r="C89" s="104"/>
      <c r="D89" s="104"/>
      <c r="E89" s="104" t="s">
        <v>388</v>
      </c>
      <c r="F89" s="104"/>
      <c r="G89" s="104"/>
      <c r="H89" s="104"/>
      <c r="I89" s="104"/>
      <c r="J89" s="104"/>
      <c r="K89" s="104"/>
      <c r="L89" s="104"/>
      <c r="M89" s="104"/>
      <c r="N89" s="104"/>
      <c r="O89" s="104"/>
      <c r="P89" s="104"/>
      <c r="Q89" s="104"/>
      <c r="R89" s="104"/>
      <c r="S89" s="104"/>
      <c r="T89" s="104"/>
      <c r="U89" s="104"/>
      <c r="V89" s="104"/>
      <c r="W89" s="104"/>
      <c r="X89" s="104"/>
      <c r="Y89" s="326"/>
    </row>
    <row r="90" spans="1:25">
      <c r="A90" s="326"/>
      <c r="B90" s="152">
        <v>1</v>
      </c>
      <c r="C90" s="322" t="s">
        <v>238</v>
      </c>
      <c r="D90" s="323"/>
      <c r="E90" s="111"/>
      <c r="F90" s="15"/>
      <c r="G90" s="15"/>
      <c r="H90" s="15"/>
      <c r="I90" s="15"/>
      <c r="J90" s="15"/>
      <c r="K90" s="15"/>
      <c r="L90" s="15"/>
      <c r="M90" s="15"/>
      <c r="N90" s="15"/>
      <c r="O90" s="15"/>
      <c r="P90" s="15"/>
      <c r="Q90" s="15"/>
      <c r="R90" s="15"/>
      <c r="S90" s="15"/>
      <c r="T90" s="15"/>
      <c r="U90" s="15"/>
      <c r="V90" s="15"/>
      <c r="W90" s="15"/>
      <c r="X90" s="15"/>
      <c r="Y90" s="326"/>
    </row>
    <row r="91" spans="1:25">
      <c r="A91" s="326"/>
      <c r="B91" s="152">
        <v>2</v>
      </c>
      <c r="C91" s="320" t="s">
        <v>239</v>
      </c>
      <c r="D91" s="321"/>
      <c r="E91" s="111"/>
      <c r="F91" s="15"/>
      <c r="G91" s="15"/>
      <c r="H91" s="15"/>
      <c r="I91" s="15"/>
      <c r="J91" s="15"/>
      <c r="K91" s="15"/>
      <c r="L91" s="15"/>
      <c r="M91" s="15"/>
      <c r="N91" s="15"/>
      <c r="O91" s="15"/>
      <c r="P91" s="15"/>
      <c r="Q91" s="15"/>
      <c r="R91" s="15"/>
      <c r="S91" s="15"/>
      <c r="T91" s="15"/>
      <c r="U91" s="15"/>
      <c r="V91" s="15"/>
      <c r="W91" s="15"/>
      <c r="X91" s="15"/>
      <c r="Y91" s="326"/>
    </row>
    <row r="92" spans="1:25">
      <c r="A92" s="326"/>
      <c r="B92" s="152">
        <v>3</v>
      </c>
      <c r="C92" s="320" t="s">
        <v>240</v>
      </c>
      <c r="D92" s="321"/>
      <c r="E92" s="111"/>
      <c r="F92" s="15"/>
      <c r="G92" s="15"/>
      <c r="H92" s="15"/>
      <c r="I92" s="111"/>
      <c r="J92" s="15"/>
      <c r="K92" s="15"/>
      <c r="L92" s="15"/>
      <c r="M92" s="15"/>
      <c r="N92" s="15"/>
      <c r="O92" s="15"/>
      <c r="P92" s="15"/>
      <c r="Q92" s="15"/>
      <c r="R92" s="15"/>
      <c r="S92" s="15"/>
      <c r="T92" s="15"/>
      <c r="U92" s="15"/>
      <c r="V92" s="15"/>
      <c r="W92" s="15"/>
      <c r="X92" s="15"/>
      <c r="Y92" s="326"/>
    </row>
    <row r="93" spans="1:25">
      <c r="A93" s="326"/>
      <c r="B93" s="152">
        <v>4</v>
      </c>
      <c r="C93" s="320" t="s">
        <v>241</v>
      </c>
      <c r="D93" s="321"/>
      <c r="E93" s="111"/>
      <c r="F93" s="15"/>
      <c r="G93" s="15"/>
      <c r="H93" s="15"/>
      <c r="I93" s="15"/>
      <c r="J93" s="15"/>
      <c r="K93" s="15"/>
      <c r="L93" s="15"/>
      <c r="M93" s="15"/>
      <c r="N93" s="15"/>
      <c r="O93" s="15"/>
      <c r="P93" s="15"/>
      <c r="Q93" s="15"/>
      <c r="R93" s="15"/>
      <c r="S93" s="15"/>
      <c r="T93" s="15"/>
      <c r="U93" s="15"/>
      <c r="V93" s="15"/>
      <c r="W93" s="15"/>
      <c r="X93" s="15"/>
      <c r="Y93" s="326"/>
    </row>
    <row r="94" spans="1:25">
      <c r="A94" s="326"/>
      <c r="B94" s="152">
        <v>5</v>
      </c>
      <c r="C94" s="320" t="s">
        <v>242</v>
      </c>
      <c r="D94" s="321"/>
      <c r="E94" s="111"/>
      <c r="F94" s="15"/>
      <c r="G94" s="15"/>
      <c r="H94" s="15"/>
      <c r="I94" s="111"/>
      <c r="J94" s="15"/>
      <c r="K94" s="15"/>
      <c r="L94" s="15"/>
      <c r="M94" s="15"/>
      <c r="N94" s="15"/>
      <c r="O94" s="15"/>
      <c r="P94" s="15"/>
      <c r="Q94" s="15"/>
      <c r="R94" s="15"/>
      <c r="S94" s="15"/>
      <c r="T94" s="15"/>
      <c r="U94" s="15"/>
      <c r="V94" s="15"/>
      <c r="W94" s="15"/>
      <c r="X94" s="15"/>
      <c r="Y94" s="326"/>
    </row>
    <row r="95" spans="1:25" ht="13.8" thickBot="1">
      <c r="A95" s="326"/>
      <c r="B95" s="152">
        <v>6</v>
      </c>
      <c r="C95" s="320" t="s">
        <v>243</v>
      </c>
      <c r="D95" s="332"/>
      <c r="E95" s="111"/>
      <c r="F95" s="15"/>
      <c r="G95" s="15"/>
      <c r="H95" s="15"/>
      <c r="I95" s="15"/>
      <c r="J95" s="15"/>
      <c r="K95" s="15"/>
      <c r="L95" s="15"/>
      <c r="M95" s="15"/>
      <c r="N95" s="15"/>
      <c r="O95" s="15"/>
      <c r="P95" s="15"/>
      <c r="Q95" s="15"/>
      <c r="R95" s="15"/>
      <c r="S95" s="15"/>
      <c r="T95" s="15"/>
      <c r="U95" s="15"/>
      <c r="V95" s="15"/>
      <c r="W95" s="15"/>
      <c r="X95" s="15"/>
      <c r="Y95" s="326"/>
    </row>
    <row r="96" spans="1:25" ht="13.8" thickBot="1">
      <c r="A96" s="326"/>
      <c r="C96" s="286" t="s">
        <v>113</v>
      </c>
      <c r="D96" s="287"/>
      <c r="E96" s="53" t="str">
        <f>IF(SUMPRODUCT(ISTEXT(E90:E95)*1)&gt;4,"C",IF(SUMPRODUCT(ISTEXT(E90:E95)*1)&gt;0,(SUMPRODUCT(ISTEXT(E90:E95)*1)/5*100)," "))</f>
        <v xml:space="preserve"> </v>
      </c>
      <c r="F96" s="53" t="str">
        <f t="shared" ref="F96:X96" si="7">IF(SUMPRODUCT(ISTEXT(F90:F95)*1)&gt;4,"C",IF(SUMPRODUCT(ISTEXT(F90:F95)*1)&gt;0,(SUMPRODUCT(ISTEXT(F90:F95)*1)/5*100)," "))</f>
        <v xml:space="preserve"> </v>
      </c>
      <c r="G96" s="53" t="str">
        <f t="shared" si="7"/>
        <v xml:space="preserve"> </v>
      </c>
      <c r="H96" s="53" t="str">
        <f t="shared" si="7"/>
        <v xml:space="preserve"> </v>
      </c>
      <c r="I96" s="53" t="str">
        <f t="shared" si="7"/>
        <v xml:space="preserve"> </v>
      </c>
      <c r="J96" s="53" t="str">
        <f t="shared" si="7"/>
        <v xml:space="preserve"> </v>
      </c>
      <c r="K96" s="53" t="str">
        <f t="shared" si="7"/>
        <v xml:space="preserve"> </v>
      </c>
      <c r="L96" s="53" t="str">
        <f t="shared" si="7"/>
        <v xml:space="preserve"> </v>
      </c>
      <c r="M96" s="53" t="str">
        <f t="shared" si="7"/>
        <v xml:space="preserve"> </v>
      </c>
      <c r="N96" s="53" t="str">
        <f t="shared" si="7"/>
        <v xml:space="preserve"> </v>
      </c>
      <c r="O96" s="53" t="str">
        <f t="shared" si="7"/>
        <v xml:space="preserve"> </v>
      </c>
      <c r="P96" s="53" t="str">
        <f t="shared" si="7"/>
        <v xml:space="preserve"> </v>
      </c>
      <c r="Q96" s="53" t="str">
        <f t="shared" si="7"/>
        <v xml:space="preserve"> </v>
      </c>
      <c r="R96" s="53" t="str">
        <f t="shared" si="7"/>
        <v xml:space="preserve"> </v>
      </c>
      <c r="S96" s="53" t="str">
        <f t="shared" si="7"/>
        <v xml:space="preserve"> </v>
      </c>
      <c r="T96" s="53" t="str">
        <f t="shared" si="7"/>
        <v xml:space="preserve"> </v>
      </c>
      <c r="U96" s="53" t="str">
        <f t="shared" si="7"/>
        <v xml:space="preserve"> </v>
      </c>
      <c r="V96" s="53" t="str">
        <f t="shared" si="7"/>
        <v xml:space="preserve"> </v>
      </c>
      <c r="W96" s="53" t="str">
        <f t="shared" si="7"/>
        <v xml:space="preserve"> </v>
      </c>
      <c r="X96" s="53" t="str">
        <f t="shared" si="7"/>
        <v xml:space="preserve"> </v>
      </c>
      <c r="Y96" s="326"/>
    </row>
    <row r="97" spans="1:25" ht="20.25" customHeight="1">
      <c r="A97" s="326"/>
      <c r="B97" s="324" t="s">
        <v>329</v>
      </c>
      <c r="C97" s="324"/>
      <c r="D97" s="324"/>
      <c r="E97" s="104" t="s">
        <v>389</v>
      </c>
      <c r="F97" s="104"/>
      <c r="G97" s="104"/>
      <c r="H97" s="104"/>
      <c r="I97" s="104"/>
      <c r="J97" s="104"/>
      <c r="K97" s="104"/>
      <c r="L97" s="104"/>
      <c r="M97" s="104"/>
      <c r="N97" s="104"/>
      <c r="O97" s="104"/>
      <c r="P97" s="104"/>
      <c r="Q97" s="104"/>
      <c r="R97" s="104"/>
      <c r="S97" s="104"/>
      <c r="T97" s="104"/>
      <c r="U97" s="104"/>
      <c r="V97" s="104"/>
      <c r="W97" s="104"/>
      <c r="X97" s="104"/>
      <c r="Y97" s="326"/>
    </row>
    <row r="98" spans="1:25">
      <c r="A98" s="326"/>
      <c r="B98" s="152">
        <v>1</v>
      </c>
      <c r="C98" s="320" t="s">
        <v>244</v>
      </c>
      <c r="D98" s="321"/>
      <c r="E98" s="185"/>
      <c r="F98" s="15"/>
      <c r="G98" s="15"/>
      <c r="H98" s="15"/>
      <c r="I98" s="15"/>
      <c r="J98" s="15"/>
      <c r="K98" s="15"/>
      <c r="L98" s="15"/>
      <c r="M98" s="15"/>
      <c r="N98" s="15"/>
      <c r="O98" s="15"/>
      <c r="P98" s="15"/>
      <c r="Q98" s="15"/>
      <c r="R98" s="15"/>
      <c r="S98" s="15"/>
      <c r="T98" s="15"/>
      <c r="U98" s="15"/>
      <c r="V98" s="15"/>
      <c r="W98" s="15"/>
      <c r="X98" s="15"/>
      <c r="Y98" s="326"/>
    </row>
    <row r="99" spans="1:25">
      <c r="A99" s="326"/>
      <c r="B99" s="152">
        <v>2</v>
      </c>
      <c r="C99" s="328" t="s">
        <v>245</v>
      </c>
      <c r="D99" s="329"/>
      <c r="E99" s="185"/>
      <c r="F99" s="15"/>
      <c r="G99" s="15"/>
      <c r="H99" s="15"/>
      <c r="I99" s="15"/>
      <c r="J99" s="15"/>
      <c r="K99" s="15"/>
      <c r="L99" s="15"/>
      <c r="M99" s="15"/>
      <c r="N99" s="15"/>
      <c r="O99" s="15"/>
      <c r="P99" s="15"/>
      <c r="Q99" s="15"/>
      <c r="R99" s="15"/>
      <c r="S99" s="15"/>
      <c r="T99" s="15"/>
      <c r="U99" s="15"/>
      <c r="V99" s="15"/>
      <c r="W99" s="15"/>
      <c r="X99" s="15"/>
      <c r="Y99" s="326"/>
    </row>
    <row r="100" spans="1:25">
      <c r="A100" s="326"/>
      <c r="B100" s="152">
        <v>3</v>
      </c>
      <c r="C100" s="320" t="s">
        <v>246</v>
      </c>
      <c r="D100" s="321"/>
      <c r="E100" s="185"/>
      <c r="F100" s="15"/>
      <c r="G100" s="15"/>
      <c r="H100" s="15"/>
      <c r="I100" s="111"/>
      <c r="J100" s="15"/>
      <c r="K100" s="15"/>
      <c r="L100" s="15"/>
      <c r="M100" s="15"/>
      <c r="N100" s="15"/>
      <c r="O100" s="15"/>
      <c r="P100" s="15"/>
      <c r="Q100" s="15"/>
      <c r="R100" s="15"/>
      <c r="S100" s="15"/>
      <c r="T100" s="15"/>
      <c r="U100" s="15"/>
      <c r="V100" s="15"/>
      <c r="W100" s="15"/>
      <c r="X100" s="15"/>
      <c r="Y100" s="326"/>
    </row>
    <row r="101" spans="1:25">
      <c r="A101" s="326"/>
      <c r="B101" s="184" t="s">
        <v>291</v>
      </c>
      <c r="C101" s="320" t="s">
        <v>247</v>
      </c>
      <c r="D101" s="321"/>
      <c r="E101" s="111"/>
      <c r="F101" s="15"/>
      <c r="G101" s="15"/>
      <c r="H101" s="15"/>
      <c r="I101" s="15"/>
      <c r="J101" s="111"/>
      <c r="K101" s="15"/>
      <c r="L101" s="15"/>
      <c r="M101" s="15"/>
      <c r="N101" s="15"/>
      <c r="O101" s="15"/>
      <c r="P101" s="15"/>
      <c r="Q101" s="15"/>
      <c r="R101" s="15"/>
      <c r="S101" s="15"/>
      <c r="T101" s="15"/>
      <c r="U101" s="15"/>
      <c r="V101" s="15"/>
      <c r="W101" s="15"/>
      <c r="X101" s="15"/>
      <c r="Y101" s="326"/>
    </row>
    <row r="102" spans="1:25">
      <c r="A102" s="326"/>
      <c r="B102" s="184" t="s">
        <v>292</v>
      </c>
      <c r="C102" s="320" t="s">
        <v>248</v>
      </c>
      <c r="D102" s="321"/>
      <c r="E102" s="185"/>
      <c r="F102" s="15"/>
      <c r="G102" s="15"/>
      <c r="H102" s="15"/>
      <c r="I102" s="15"/>
      <c r="J102" s="15"/>
      <c r="K102" s="15"/>
      <c r="L102" s="15"/>
      <c r="M102" s="15"/>
      <c r="N102" s="15"/>
      <c r="O102" s="15"/>
      <c r="P102" s="15"/>
      <c r="Q102" s="15"/>
      <c r="R102" s="15"/>
      <c r="S102" s="15"/>
      <c r="T102" s="15"/>
      <c r="U102" s="15"/>
      <c r="V102" s="15"/>
      <c r="W102" s="15"/>
      <c r="X102" s="15"/>
      <c r="Y102" s="326"/>
    </row>
    <row r="103" spans="1:25" ht="13.8" thickBot="1">
      <c r="A103" s="326"/>
      <c r="B103" s="184" t="s">
        <v>318</v>
      </c>
      <c r="C103" s="320" t="s">
        <v>249</v>
      </c>
      <c r="D103" s="321"/>
      <c r="E103" s="185"/>
      <c r="F103" s="15"/>
      <c r="G103" s="15"/>
      <c r="H103" s="15"/>
      <c r="I103" s="15"/>
      <c r="J103" s="15"/>
      <c r="K103" s="15"/>
      <c r="L103" s="15"/>
      <c r="M103" s="15"/>
      <c r="N103" s="15"/>
      <c r="O103" s="15"/>
      <c r="P103" s="15"/>
      <c r="Q103" s="15"/>
      <c r="R103" s="15"/>
      <c r="S103" s="15"/>
      <c r="T103" s="15"/>
      <c r="U103" s="15"/>
      <c r="V103" s="15"/>
      <c r="W103" s="15"/>
      <c r="X103" s="15"/>
      <c r="Y103" s="326"/>
    </row>
    <row r="104" spans="1:25" ht="13.8" thickBot="1">
      <c r="A104" s="326"/>
      <c r="C104" s="286" t="s">
        <v>113</v>
      </c>
      <c r="D104" s="287"/>
      <c r="E104" s="53" t="str">
        <f>IF(SUMPRODUCT(ISTEXT(E98:E100)*1)+MIN(1,SUMPRODUCT(ISTEXT(E101:E103)*1))&gt;3, "C", IF(SUMPRODUCT(ISTEXT(E98:E103)*1)&gt;0, (SUMPRODUCT(ISTEXT(E98:E100)*1)+MIN(1,SUMPRODUCT(ISTEXT(E101:E103)*1)))/4*100, ""))</f>
        <v/>
      </c>
      <c r="F104" s="53" t="str">
        <f t="shared" ref="F104:X104" si="8">IF(SUMPRODUCT(ISTEXT(F98:F100)*1)+MIN(1,SUMPRODUCT(ISTEXT(F101:F103)*1))&gt;3, "C", IF(SUMPRODUCT(ISTEXT(F98:F103)*1)&gt;0, (SUMPRODUCT(ISTEXT(F98:F100)*1)+MIN(1,SUMPRODUCT(ISTEXT(F101:F103)*1)))/4*100, ""))</f>
        <v/>
      </c>
      <c r="G104" s="53" t="str">
        <f t="shared" si="8"/>
        <v/>
      </c>
      <c r="H104" s="53" t="str">
        <f t="shared" si="8"/>
        <v/>
      </c>
      <c r="I104" s="53" t="str">
        <f t="shared" si="8"/>
        <v/>
      </c>
      <c r="J104" s="53" t="str">
        <f t="shared" si="8"/>
        <v/>
      </c>
      <c r="K104" s="53" t="str">
        <f t="shared" si="8"/>
        <v/>
      </c>
      <c r="L104" s="53" t="str">
        <f t="shared" si="8"/>
        <v/>
      </c>
      <c r="M104" s="53" t="str">
        <f t="shared" si="8"/>
        <v/>
      </c>
      <c r="N104" s="53" t="str">
        <f t="shared" si="8"/>
        <v/>
      </c>
      <c r="O104" s="53" t="str">
        <f t="shared" si="8"/>
        <v/>
      </c>
      <c r="P104" s="53" t="str">
        <f t="shared" si="8"/>
        <v/>
      </c>
      <c r="Q104" s="53" t="str">
        <f t="shared" si="8"/>
        <v/>
      </c>
      <c r="R104" s="53" t="str">
        <f t="shared" si="8"/>
        <v/>
      </c>
      <c r="S104" s="53" t="str">
        <f t="shared" si="8"/>
        <v/>
      </c>
      <c r="T104" s="53" t="str">
        <f t="shared" si="8"/>
        <v/>
      </c>
      <c r="U104" s="53" t="str">
        <f t="shared" si="8"/>
        <v/>
      </c>
      <c r="V104" s="53" t="str">
        <f t="shared" si="8"/>
        <v/>
      </c>
      <c r="W104" s="53" t="str">
        <f t="shared" si="8"/>
        <v/>
      </c>
      <c r="X104" s="53" t="str">
        <f t="shared" si="8"/>
        <v/>
      </c>
      <c r="Y104" s="326"/>
    </row>
    <row r="105" spans="1:25" ht="20.25" customHeight="1">
      <c r="A105" s="326"/>
      <c r="B105" s="104" t="s">
        <v>330</v>
      </c>
      <c r="C105" s="104"/>
      <c r="D105" s="104"/>
      <c r="E105" s="104" t="s">
        <v>389</v>
      </c>
      <c r="F105" s="104"/>
      <c r="G105" s="104"/>
      <c r="H105" s="104"/>
      <c r="I105" s="104"/>
      <c r="J105" s="104"/>
      <c r="K105" s="104"/>
      <c r="L105" s="104"/>
      <c r="M105" s="104"/>
      <c r="N105" s="104"/>
      <c r="O105" s="104"/>
      <c r="P105" s="104"/>
      <c r="Q105" s="104"/>
      <c r="R105" s="104"/>
      <c r="S105" s="104"/>
      <c r="T105" s="104"/>
      <c r="U105" s="104"/>
      <c r="V105" s="104"/>
      <c r="W105" s="104"/>
      <c r="X105" s="104"/>
      <c r="Y105" s="326"/>
    </row>
    <row r="106" spans="1:25" ht="12.75" customHeight="1">
      <c r="A106" s="326"/>
      <c r="B106" s="152">
        <v>1</v>
      </c>
      <c r="C106" s="320" t="s">
        <v>250</v>
      </c>
      <c r="D106" s="321"/>
      <c r="E106" s="111"/>
      <c r="F106" s="15"/>
      <c r="G106" s="15"/>
      <c r="H106" s="15"/>
      <c r="I106" s="15"/>
      <c r="J106" s="15"/>
      <c r="K106" s="15"/>
      <c r="L106" s="15"/>
      <c r="M106" s="15"/>
      <c r="N106" s="15"/>
      <c r="O106" s="15"/>
      <c r="P106" s="15"/>
      <c r="Q106" s="15"/>
      <c r="R106" s="15"/>
      <c r="S106" s="15"/>
      <c r="T106" s="15"/>
      <c r="U106" s="15"/>
      <c r="V106" s="15"/>
      <c r="W106" s="15"/>
      <c r="X106" s="15"/>
      <c r="Y106" s="326"/>
    </row>
    <row r="107" spans="1:25">
      <c r="A107" s="326"/>
      <c r="B107" s="152">
        <v>2</v>
      </c>
      <c r="C107" s="328" t="s">
        <v>251</v>
      </c>
      <c r="D107" s="329"/>
      <c r="E107" s="111"/>
      <c r="F107" s="15"/>
      <c r="G107" s="15"/>
      <c r="H107" s="15"/>
      <c r="I107" s="15"/>
      <c r="J107" s="15"/>
      <c r="K107" s="15"/>
      <c r="L107" s="15"/>
      <c r="M107" s="15"/>
      <c r="N107" s="15"/>
      <c r="O107" s="15"/>
      <c r="P107" s="15"/>
      <c r="Q107" s="15"/>
      <c r="R107" s="15"/>
      <c r="S107" s="15"/>
      <c r="T107" s="15"/>
      <c r="U107" s="15"/>
      <c r="V107" s="15"/>
      <c r="W107" s="15"/>
      <c r="X107" s="15"/>
      <c r="Y107" s="326"/>
    </row>
    <row r="108" spans="1:25">
      <c r="A108" s="326"/>
      <c r="B108" s="152">
        <v>3</v>
      </c>
      <c r="C108" s="320" t="s">
        <v>252</v>
      </c>
      <c r="D108" s="321"/>
      <c r="E108" s="111"/>
      <c r="F108" s="15"/>
      <c r="G108" s="15"/>
      <c r="H108" s="15"/>
      <c r="I108" s="15"/>
      <c r="J108" s="15"/>
      <c r="K108" s="15"/>
      <c r="L108" s="15"/>
      <c r="M108" s="15"/>
      <c r="N108" s="15"/>
      <c r="O108" s="15"/>
      <c r="P108" s="15"/>
      <c r="Q108" s="15"/>
      <c r="R108" s="15"/>
      <c r="S108" s="15"/>
      <c r="T108" s="15"/>
      <c r="U108" s="15"/>
      <c r="V108" s="15"/>
      <c r="W108" s="15"/>
      <c r="X108" s="15"/>
      <c r="Y108" s="326"/>
    </row>
    <row r="109" spans="1:25">
      <c r="A109" s="326"/>
      <c r="B109" s="184" t="s">
        <v>291</v>
      </c>
      <c r="C109" s="322" t="s">
        <v>253</v>
      </c>
      <c r="D109" s="323"/>
      <c r="E109" s="111"/>
      <c r="F109" s="15"/>
      <c r="G109" s="15"/>
      <c r="H109" s="15"/>
      <c r="I109" s="15"/>
      <c r="J109" s="111"/>
      <c r="K109" s="15"/>
      <c r="L109" s="15"/>
      <c r="M109" s="15"/>
      <c r="N109" s="15"/>
      <c r="O109" s="15"/>
      <c r="P109" s="15"/>
      <c r="Q109" s="15"/>
      <c r="R109" s="15"/>
      <c r="S109" s="15"/>
      <c r="T109" s="15"/>
      <c r="U109" s="15"/>
      <c r="V109" s="15"/>
      <c r="W109" s="15"/>
      <c r="X109" s="15"/>
      <c r="Y109" s="326"/>
    </row>
    <row r="110" spans="1:25">
      <c r="A110" s="326"/>
      <c r="B110" s="184" t="s">
        <v>292</v>
      </c>
      <c r="C110" s="320" t="s">
        <v>254</v>
      </c>
      <c r="D110" s="321"/>
      <c r="E110" s="111"/>
      <c r="F110" s="15"/>
      <c r="G110" s="15"/>
      <c r="H110" s="15"/>
      <c r="I110" s="15"/>
      <c r="J110" s="15"/>
      <c r="K110" s="15"/>
      <c r="L110" s="15"/>
      <c r="M110" s="15"/>
      <c r="N110" s="15"/>
      <c r="O110" s="15"/>
      <c r="P110" s="15"/>
      <c r="Q110" s="15"/>
      <c r="R110" s="15"/>
      <c r="S110" s="15"/>
      <c r="T110" s="15"/>
      <c r="U110" s="15"/>
      <c r="V110" s="15"/>
      <c r="W110" s="15"/>
      <c r="X110" s="15"/>
      <c r="Y110" s="326"/>
    </row>
    <row r="111" spans="1:25" ht="13.8" thickBot="1">
      <c r="A111" s="326"/>
      <c r="B111" s="184" t="s">
        <v>318</v>
      </c>
      <c r="C111" s="322" t="s">
        <v>255</v>
      </c>
      <c r="D111" s="323"/>
      <c r="E111" s="111"/>
      <c r="F111" s="15"/>
      <c r="G111" s="15"/>
      <c r="H111" s="15"/>
      <c r="I111" s="15"/>
      <c r="J111" s="15"/>
      <c r="K111" s="15"/>
      <c r="L111" s="15"/>
      <c r="M111" s="15"/>
      <c r="N111" s="15"/>
      <c r="O111" s="15"/>
      <c r="P111" s="15"/>
      <c r="Q111" s="15"/>
      <c r="R111" s="15"/>
      <c r="S111" s="15"/>
      <c r="T111" s="15"/>
      <c r="U111" s="15"/>
      <c r="V111" s="15"/>
      <c r="W111" s="15"/>
      <c r="X111" s="15"/>
      <c r="Y111" s="326"/>
    </row>
    <row r="112" spans="1:25" ht="13.8" thickBot="1">
      <c r="A112" s="326"/>
      <c r="C112" s="286" t="s">
        <v>113</v>
      </c>
      <c r="D112" s="287"/>
      <c r="E112" s="53" t="str">
        <f>IF(SUMPRODUCT(ISTEXT(E106:E108)*1)+MIN(1,SUMPRODUCT(ISTEXT(E109:E111)*1))&gt;3, "C", IF(SUMPRODUCT(ISTEXT(E106:E111)*1)&gt;0, (SUMPRODUCT(ISTEXT(E106:E108)*1)+MIN(1,SUMPRODUCT(ISTEXT(E109:E111)*1)))/4*100, ""))</f>
        <v/>
      </c>
      <c r="F112" s="53" t="str">
        <f t="shared" ref="F112:X112" si="9">IF(SUMPRODUCT(ISTEXT(F106:F108)*1)+MIN(1,SUMPRODUCT(ISTEXT(F109:F111)*1))&gt;3, "C", IF(SUMPRODUCT(ISTEXT(F106:F111)*1)&gt;0, (SUMPRODUCT(ISTEXT(F106:F108)*1)+MIN(1,SUMPRODUCT(ISTEXT(F109:F111)*1)))/4*100, ""))</f>
        <v/>
      </c>
      <c r="G112" s="53" t="str">
        <f t="shared" si="9"/>
        <v/>
      </c>
      <c r="H112" s="53" t="str">
        <f t="shared" si="9"/>
        <v/>
      </c>
      <c r="I112" s="53" t="str">
        <f t="shared" si="9"/>
        <v/>
      </c>
      <c r="J112" s="53" t="str">
        <f t="shared" si="9"/>
        <v/>
      </c>
      <c r="K112" s="53" t="str">
        <f t="shared" si="9"/>
        <v/>
      </c>
      <c r="L112" s="53" t="str">
        <f t="shared" si="9"/>
        <v/>
      </c>
      <c r="M112" s="53" t="str">
        <f t="shared" si="9"/>
        <v/>
      </c>
      <c r="N112" s="53" t="str">
        <f t="shared" si="9"/>
        <v/>
      </c>
      <c r="O112" s="53" t="str">
        <f t="shared" si="9"/>
        <v/>
      </c>
      <c r="P112" s="53" t="str">
        <f t="shared" si="9"/>
        <v/>
      </c>
      <c r="Q112" s="53" t="str">
        <f t="shared" si="9"/>
        <v/>
      </c>
      <c r="R112" s="53" t="str">
        <f t="shared" si="9"/>
        <v/>
      </c>
      <c r="S112" s="53" t="str">
        <f t="shared" si="9"/>
        <v/>
      </c>
      <c r="T112" s="53" t="str">
        <f t="shared" si="9"/>
        <v/>
      </c>
      <c r="U112" s="53" t="str">
        <f t="shared" si="9"/>
        <v/>
      </c>
      <c r="V112" s="53" t="str">
        <f t="shared" si="9"/>
        <v/>
      </c>
      <c r="W112" s="53" t="str">
        <f t="shared" si="9"/>
        <v/>
      </c>
      <c r="X112" s="53" t="str">
        <f t="shared" si="9"/>
        <v/>
      </c>
      <c r="Y112" s="326"/>
    </row>
    <row r="113" spans="1:25" ht="20.25" customHeight="1">
      <c r="A113" s="326"/>
      <c r="B113" s="104" t="s">
        <v>331</v>
      </c>
      <c r="C113" s="104"/>
      <c r="D113" s="104"/>
      <c r="E113" s="104" t="s">
        <v>303</v>
      </c>
      <c r="F113" s="104"/>
      <c r="G113" s="104"/>
      <c r="H113" s="104"/>
      <c r="I113" s="104"/>
      <c r="J113" s="104"/>
      <c r="K113" s="104"/>
      <c r="L113" s="104"/>
      <c r="M113" s="104"/>
      <c r="N113" s="104"/>
      <c r="O113" s="104"/>
      <c r="P113" s="104"/>
      <c r="Q113" s="104"/>
      <c r="R113" s="104"/>
      <c r="S113" s="104"/>
      <c r="T113" s="104"/>
      <c r="U113" s="104"/>
      <c r="V113" s="104"/>
      <c r="W113" s="104"/>
      <c r="X113" s="104"/>
      <c r="Y113" s="326"/>
    </row>
    <row r="114" spans="1:25" ht="12.75" customHeight="1">
      <c r="A114" s="326"/>
      <c r="B114" s="154" t="s">
        <v>297</v>
      </c>
      <c r="C114" s="320" t="s">
        <v>256</v>
      </c>
      <c r="D114" s="321"/>
      <c r="E114" s="111"/>
      <c r="F114" s="15"/>
      <c r="G114" s="15"/>
      <c r="H114" s="15"/>
      <c r="I114" s="15"/>
      <c r="J114" s="15"/>
      <c r="K114" s="15"/>
      <c r="L114" s="15"/>
      <c r="M114" s="15"/>
      <c r="N114" s="15"/>
      <c r="O114" s="15"/>
      <c r="P114" s="15"/>
      <c r="Q114" s="15"/>
      <c r="R114" s="15"/>
      <c r="S114" s="15"/>
      <c r="T114" s="15"/>
      <c r="U114" s="15"/>
      <c r="V114" s="15"/>
      <c r="W114" s="15"/>
      <c r="X114" s="15"/>
      <c r="Y114" s="326"/>
    </row>
    <row r="115" spans="1:25">
      <c r="A115" s="326"/>
      <c r="B115" s="154" t="s">
        <v>298</v>
      </c>
      <c r="C115" s="320" t="s">
        <v>277</v>
      </c>
      <c r="D115" s="321"/>
      <c r="E115" s="111"/>
      <c r="F115" s="15"/>
      <c r="G115" s="15"/>
      <c r="H115" s="15"/>
      <c r="I115" s="15"/>
      <c r="J115" s="15"/>
      <c r="K115" s="15"/>
      <c r="L115" s="15"/>
      <c r="M115" s="15"/>
      <c r="N115" s="15"/>
      <c r="O115" s="15"/>
      <c r="P115" s="15"/>
      <c r="Q115" s="15"/>
      <c r="R115" s="15"/>
      <c r="S115" s="15"/>
      <c r="T115" s="15"/>
      <c r="U115" s="15"/>
      <c r="V115" s="15"/>
      <c r="W115" s="15"/>
      <c r="X115" s="15"/>
      <c r="Y115" s="326"/>
    </row>
    <row r="116" spans="1:25">
      <c r="A116" s="326"/>
      <c r="B116" s="152">
        <v>2</v>
      </c>
      <c r="C116" s="320" t="s">
        <v>257</v>
      </c>
      <c r="D116" s="321"/>
      <c r="E116" s="111"/>
      <c r="F116" s="15"/>
      <c r="G116" s="15"/>
      <c r="H116" s="15"/>
      <c r="I116" s="111"/>
      <c r="J116" s="15"/>
      <c r="K116" s="15"/>
      <c r="L116" s="15"/>
      <c r="M116" s="15"/>
      <c r="N116" s="15"/>
      <c r="O116" s="15"/>
      <c r="P116" s="15"/>
      <c r="Q116" s="15"/>
      <c r="R116" s="15"/>
      <c r="S116" s="15"/>
      <c r="T116" s="15"/>
      <c r="U116" s="15"/>
      <c r="V116" s="15"/>
      <c r="W116" s="15"/>
      <c r="X116" s="15"/>
      <c r="Y116" s="326"/>
    </row>
    <row r="117" spans="1:25" ht="13.8" thickBot="1">
      <c r="A117" s="326"/>
      <c r="B117" s="152">
        <v>3</v>
      </c>
      <c r="C117" s="320" t="s">
        <v>258</v>
      </c>
      <c r="D117" s="321"/>
      <c r="E117" s="111"/>
      <c r="F117" s="15"/>
      <c r="G117" s="15"/>
      <c r="H117" s="15"/>
      <c r="I117" s="15"/>
      <c r="J117" s="15"/>
      <c r="K117" s="15"/>
      <c r="L117" s="15"/>
      <c r="M117" s="15"/>
      <c r="N117" s="15"/>
      <c r="O117" s="15"/>
      <c r="P117" s="15"/>
      <c r="Q117" s="15"/>
      <c r="R117" s="15"/>
      <c r="S117" s="15"/>
      <c r="T117" s="15"/>
      <c r="U117" s="15"/>
      <c r="V117" s="15"/>
      <c r="W117" s="15"/>
      <c r="X117" s="15"/>
      <c r="Y117" s="326"/>
    </row>
    <row r="118" spans="1:25" ht="13.8" thickBot="1">
      <c r="A118" s="326"/>
      <c r="C118" s="286" t="s">
        <v>113</v>
      </c>
      <c r="D118" s="287"/>
      <c r="E118" s="53" t="str">
        <f>IF(SUMPRODUCT(ISTEXT(E114:E117)*1)&gt;3,"C",IF(SUMPRODUCT(ISTEXT(E114:E117)*1)&gt;0,(SUMPRODUCT(ISTEXT(E114:E117)*1)/4*100)," "))</f>
        <v xml:space="preserve"> </v>
      </c>
      <c r="F118" s="53" t="str">
        <f t="shared" ref="F118:S118" si="10">IF(SUMPRODUCT(ISTEXT(F114:F117)*1)&gt;3,"C",IF(SUMPRODUCT(ISTEXT(F114:F117)*1)&gt;0,(SUMPRODUCT(ISTEXT(F114:F117)*1)/4*100)," "))</f>
        <v xml:space="preserve"> </v>
      </c>
      <c r="G118" s="53" t="str">
        <f t="shared" si="10"/>
        <v xml:space="preserve"> </v>
      </c>
      <c r="H118" s="53" t="str">
        <f t="shared" si="10"/>
        <v xml:space="preserve"> </v>
      </c>
      <c r="I118" s="53" t="str">
        <f t="shared" si="10"/>
        <v xml:space="preserve"> </v>
      </c>
      <c r="J118" s="53" t="str">
        <f t="shared" si="10"/>
        <v xml:space="preserve"> </v>
      </c>
      <c r="K118" s="53" t="str">
        <f t="shared" si="10"/>
        <v xml:space="preserve"> </v>
      </c>
      <c r="L118" s="53" t="str">
        <f t="shared" si="10"/>
        <v xml:space="preserve"> </v>
      </c>
      <c r="M118" s="53" t="str">
        <f t="shared" si="10"/>
        <v xml:space="preserve"> </v>
      </c>
      <c r="N118" s="53" t="str">
        <f t="shared" si="10"/>
        <v xml:space="preserve"> </v>
      </c>
      <c r="O118" s="53" t="str">
        <f t="shared" si="10"/>
        <v xml:space="preserve"> </v>
      </c>
      <c r="P118" s="53" t="str">
        <f t="shared" si="10"/>
        <v xml:space="preserve"> </v>
      </c>
      <c r="Q118" s="53" t="str">
        <f t="shared" si="10"/>
        <v xml:space="preserve"> </v>
      </c>
      <c r="R118" s="53" t="str">
        <f t="shared" si="10"/>
        <v xml:space="preserve"> </v>
      </c>
      <c r="S118" s="53" t="str">
        <f t="shared" si="10"/>
        <v xml:space="preserve"> </v>
      </c>
      <c r="T118" s="53" t="str">
        <f>IF(SUMPRODUCT(ISTEXT(T114:T117)*1)&gt;3,"C",IF(SUMPRODUCT(ISTEXT(T114:T117)*1)&gt;0,(SUMPRODUCT(ISTEXT(T114:T117)*1)/4*100)," "))</f>
        <v xml:space="preserve"> </v>
      </c>
      <c r="U118" s="53" t="str">
        <f>IF(SUMPRODUCT(ISTEXT(U114:U117)*1)&gt;3,"C",IF(SUMPRODUCT(ISTEXT(U114:U117)*1)&gt;0,(SUMPRODUCT(ISTEXT(U114:U117)*1)/4*100)," "))</f>
        <v xml:space="preserve"> </v>
      </c>
      <c r="V118" s="53" t="str">
        <f>IF(SUMPRODUCT(ISTEXT(V114:V117)*1)&gt;3,"C",IF(SUMPRODUCT(ISTEXT(V114:V117)*1)&gt;0,(SUMPRODUCT(ISTEXT(V114:V117)*1)/4*100)," "))</f>
        <v xml:space="preserve"> </v>
      </c>
      <c r="W118" s="53" t="str">
        <f>IF(SUMPRODUCT(ISTEXT(W114:W117)*1)&gt;3,"C",IF(SUMPRODUCT(ISTEXT(W114:W117)*1)&gt;0,(SUMPRODUCT(ISTEXT(W114:W117)*1)/4*100)," "))</f>
        <v xml:space="preserve"> </v>
      </c>
      <c r="X118" s="53" t="str">
        <f>IF(SUMPRODUCT(ISTEXT(X114:X117)*1)&gt;3,"C",IF(SUMPRODUCT(ISTEXT(X114:X117)*1)&gt;0,(SUMPRODUCT(ISTEXT(X114:X117)*1)/4*100)," "))</f>
        <v xml:space="preserve"> </v>
      </c>
      <c r="Y118" s="326"/>
    </row>
    <row r="119" spans="1:25" ht="20.25" customHeight="1">
      <c r="A119" s="326"/>
      <c r="B119" s="104" t="s">
        <v>332</v>
      </c>
      <c r="C119" s="104"/>
      <c r="D119" s="104"/>
      <c r="E119" s="104" t="s">
        <v>390</v>
      </c>
      <c r="F119" s="104"/>
      <c r="G119" s="104"/>
      <c r="H119" s="104"/>
      <c r="I119" s="104"/>
      <c r="J119" s="104"/>
      <c r="K119" s="104"/>
      <c r="L119" s="104"/>
      <c r="M119" s="104"/>
      <c r="N119" s="104"/>
      <c r="O119" s="104"/>
      <c r="P119" s="104"/>
      <c r="Q119" s="104"/>
      <c r="R119" s="104"/>
      <c r="S119" s="104"/>
      <c r="T119" s="104"/>
      <c r="U119" s="104"/>
      <c r="V119" s="104"/>
      <c r="W119" s="104"/>
      <c r="X119" s="104"/>
      <c r="Y119" s="326"/>
    </row>
    <row r="120" spans="1:25">
      <c r="A120" s="326"/>
      <c r="B120" s="152">
        <v>1</v>
      </c>
      <c r="C120" s="320" t="s">
        <v>259</v>
      </c>
      <c r="D120" s="321"/>
      <c r="E120" s="185"/>
      <c r="F120" s="15"/>
      <c r="G120" s="15"/>
      <c r="H120" s="15"/>
      <c r="I120" s="15"/>
      <c r="J120" s="15"/>
      <c r="K120" s="15"/>
      <c r="L120" s="15"/>
      <c r="M120" s="15"/>
      <c r="N120" s="15"/>
      <c r="O120" s="15"/>
      <c r="P120" s="15"/>
      <c r="Q120" s="15"/>
      <c r="R120" s="15"/>
      <c r="S120" s="15"/>
      <c r="T120" s="15"/>
      <c r="U120" s="15"/>
      <c r="V120" s="15"/>
      <c r="W120" s="15"/>
      <c r="X120" s="15"/>
      <c r="Y120" s="326"/>
    </row>
    <row r="121" spans="1:25" ht="12.75" customHeight="1">
      <c r="A121" s="326"/>
      <c r="B121" s="152">
        <v>2</v>
      </c>
      <c r="C121" s="320" t="s">
        <v>260</v>
      </c>
      <c r="D121" s="321"/>
      <c r="E121" s="185"/>
      <c r="F121" s="15"/>
      <c r="G121" s="15"/>
      <c r="H121" s="15"/>
      <c r="I121" s="15"/>
      <c r="J121" s="15"/>
      <c r="K121" s="15"/>
      <c r="L121" s="15"/>
      <c r="M121" s="15"/>
      <c r="N121" s="15"/>
      <c r="O121" s="15"/>
      <c r="P121" s="15"/>
      <c r="Q121" s="15"/>
      <c r="R121" s="15"/>
      <c r="S121" s="15"/>
      <c r="T121" s="15"/>
      <c r="U121" s="15"/>
      <c r="V121" s="15"/>
      <c r="W121" s="15"/>
      <c r="X121" s="15"/>
      <c r="Y121" s="326"/>
    </row>
    <row r="122" spans="1:25">
      <c r="A122" s="326"/>
      <c r="B122" s="152">
        <v>3</v>
      </c>
      <c r="C122" s="320" t="s">
        <v>261</v>
      </c>
      <c r="D122" s="321"/>
      <c r="E122" s="185"/>
      <c r="F122" s="15"/>
      <c r="G122" s="15"/>
      <c r="H122" s="15"/>
      <c r="I122" s="15"/>
      <c r="J122" s="15"/>
      <c r="K122" s="111"/>
      <c r="L122" s="15"/>
      <c r="M122" s="15"/>
      <c r="N122" s="15"/>
      <c r="O122" s="15"/>
      <c r="P122" s="15"/>
      <c r="Q122" s="15"/>
      <c r="R122" s="15"/>
      <c r="S122" s="15"/>
      <c r="T122" s="15"/>
      <c r="U122" s="15"/>
      <c r="V122" s="15"/>
      <c r="W122" s="15"/>
      <c r="X122" s="15"/>
      <c r="Y122" s="326"/>
    </row>
    <row r="123" spans="1:25">
      <c r="A123" s="326"/>
      <c r="B123" s="152">
        <v>4</v>
      </c>
      <c r="C123" s="320" t="s">
        <v>262</v>
      </c>
      <c r="D123" s="321"/>
      <c r="E123" s="185"/>
      <c r="F123" s="15"/>
      <c r="G123" s="15"/>
      <c r="H123" s="15"/>
      <c r="I123" s="15"/>
      <c r="J123" s="15"/>
      <c r="K123" s="15"/>
      <c r="L123" s="15"/>
      <c r="M123" s="15"/>
      <c r="N123" s="15"/>
      <c r="O123" s="15"/>
      <c r="P123" s="15"/>
      <c r="Q123" s="15"/>
      <c r="R123" s="15"/>
      <c r="S123" s="15"/>
      <c r="T123" s="15"/>
      <c r="U123" s="15"/>
      <c r="V123" s="15"/>
      <c r="W123" s="15"/>
      <c r="X123" s="15"/>
      <c r="Y123" s="326"/>
    </row>
    <row r="124" spans="1:25">
      <c r="A124" s="326"/>
      <c r="B124" s="152">
        <v>5</v>
      </c>
      <c r="C124" s="320" t="s">
        <v>263</v>
      </c>
      <c r="D124" s="321"/>
      <c r="E124" s="111"/>
      <c r="F124" s="15"/>
      <c r="G124" s="15"/>
      <c r="H124" s="15"/>
      <c r="I124" s="15"/>
      <c r="J124" s="15"/>
      <c r="K124" s="15"/>
      <c r="L124" s="15"/>
      <c r="M124" s="15"/>
      <c r="N124" s="15"/>
      <c r="O124" s="15"/>
      <c r="P124" s="15"/>
      <c r="Q124" s="15"/>
      <c r="R124" s="15"/>
      <c r="S124" s="15"/>
      <c r="T124" s="15"/>
      <c r="U124" s="15"/>
      <c r="V124" s="15"/>
      <c r="W124" s="15"/>
      <c r="X124" s="15"/>
      <c r="Y124" s="326"/>
    </row>
    <row r="125" spans="1:25">
      <c r="A125" s="326"/>
      <c r="B125" s="152">
        <v>6</v>
      </c>
      <c r="C125" s="320" t="s">
        <v>264</v>
      </c>
      <c r="D125" s="321"/>
      <c r="E125" s="111"/>
      <c r="F125" s="15"/>
      <c r="G125" s="15"/>
      <c r="H125" s="15"/>
      <c r="I125" s="15"/>
      <c r="J125" s="15"/>
      <c r="K125" s="15"/>
      <c r="L125" s="15"/>
      <c r="M125" s="15"/>
      <c r="N125" s="15"/>
      <c r="O125" s="15"/>
      <c r="P125" s="15"/>
      <c r="Q125" s="15"/>
      <c r="R125" s="15"/>
      <c r="S125" s="15"/>
      <c r="T125" s="15"/>
      <c r="U125" s="15"/>
      <c r="V125" s="15"/>
      <c r="W125" s="15"/>
      <c r="X125" s="15"/>
      <c r="Y125" s="326"/>
    </row>
    <row r="126" spans="1:25" ht="13.8" thickBot="1">
      <c r="A126" s="326"/>
      <c r="B126" s="154">
        <v>7</v>
      </c>
      <c r="C126" s="320" t="s">
        <v>265</v>
      </c>
      <c r="D126" s="321"/>
      <c r="E126" s="111"/>
      <c r="F126" s="15"/>
      <c r="G126" s="15"/>
      <c r="H126" s="15"/>
      <c r="I126" s="15"/>
      <c r="J126" s="15"/>
      <c r="K126" s="15"/>
      <c r="L126" s="15"/>
      <c r="M126" s="15"/>
      <c r="N126" s="15"/>
      <c r="O126" s="15"/>
      <c r="P126" s="15"/>
      <c r="Q126" s="15"/>
      <c r="R126" s="15"/>
      <c r="S126" s="15"/>
      <c r="T126" s="15"/>
      <c r="U126" s="15"/>
      <c r="V126" s="15"/>
      <c r="W126" s="15"/>
      <c r="X126" s="15"/>
      <c r="Y126" s="326"/>
    </row>
    <row r="127" spans="1:25" ht="13.8" thickBot="1">
      <c r="A127" s="326"/>
      <c r="C127" s="286" t="s">
        <v>113</v>
      </c>
      <c r="D127" s="287"/>
      <c r="E127" s="53" t="str">
        <f>IF(SUMPRODUCT(ISTEXT(E120:E123)*1)&gt;3,"C",IF(SUMPRODUCT(ISTEXT(E120:E123)*1)&gt;0,(SUMPRODUCT(ISTEXT(E120:E123)*1)/4*100)," "))</f>
        <v xml:space="preserve"> </v>
      </c>
      <c r="F127" s="53" t="str">
        <f t="shared" ref="F127:X127" si="11">IF(SUMPRODUCT(ISTEXT(F120:F123)*1)&gt;3,"C",IF(SUMPRODUCT(ISTEXT(F120:F123)*1)&gt;0,(SUMPRODUCT(ISTEXT(F120:F123)*1)/4*100)," "))</f>
        <v xml:space="preserve"> </v>
      </c>
      <c r="G127" s="53" t="str">
        <f t="shared" si="11"/>
        <v xml:space="preserve"> </v>
      </c>
      <c r="H127" s="53" t="str">
        <f t="shared" si="11"/>
        <v xml:space="preserve"> </v>
      </c>
      <c r="I127" s="53" t="str">
        <f t="shared" si="11"/>
        <v xml:space="preserve"> </v>
      </c>
      <c r="J127" s="53" t="str">
        <f t="shared" si="11"/>
        <v xml:space="preserve"> </v>
      </c>
      <c r="K127" s="53" t="str">
        <f t="shared" si="11"/>
        <v xml:space="preserve"> </v>
      </c>
      <c r="L127" s="53" t="str">
        <f t="shared" si="11"/>
        <v xml:space="preserve"> </v>
      </c>
      <c r="M127" s="53" t="str">
        <f t="shared" si="11"/>
        <v xml:space="preserve"> </v>
      </c>
      <c r="N127" s="53" t="str">
        <f t="shared" si="11"/>
        <v xml:space="preserve"> </v>
      </c>
      <c r="O127" s="53" t="str">
        <f t="shared" si="11"/>
        <v xml:space="preserve"> </v>
      </c>
      <c r="P127" s="53" t="str">
        <f t="shared" si="11"/>
        <v xml:space="preserve"> </v>
      </c>
      <c r="Q127" s="53" t="str">
        <f t="shared" si="11"/>
        <v xml:space="preserve"> </v>
      </c>
      <c r="R127" s="53" t="str">
        <f t="shared" si="11"/>
        <v xml:space="preserve"> </v>
      </c>
      <c r="S127" s="53" t="str">
        <f t="shared" si="11"/>
        <v xml:space="preserve"> </v>
      </c>
      <c r="T127" s="53" t="str">
        <f t="shared" si="11"/>
        <v xml:space="preserve"> </v>
      </c>
      <c r="U127" s="53" t="str">
        <f t="shared" si="11"/>
        <v xml:space="preserve"> </v>
      </c>
      <c r="V127" s="53" t="str">
        <f t="shared" si="11"/>
        <v xml:space="preserve"> </v>
      </c>
      <c r="W127" s="53" t="str">
        <f t="shared" si="11"/>
        <v xml:space="preserve"> </v>
      </c>
      <c r="X127" s="53" t="str">
        <f t="shared" si="11"/>
        <v xml:space="preserve"> </v>
      </c>
      <c r="Y127" s="326"/>
    </row>
    <row r="128" spans="1:25" ht="20.25" customHeight="1">
      <c r="A128" s="326"/>
      <c r="B128" s="104" t="s">
        <v>333</v>
      </c>
      <c r="C128" s="104"/>
      <c r="D128" s="104"/>
      <c r="E128" s="104" t="s">
        <v>303</v>
      </c>
      <c r="F128" s="104"/>
      <c r="G128" s="104"/>
      <c r="H128" s="104"/>
      <c r="I128" s="104"/>
      <c r="J128" s="104"/>
      <c r="K128" s="104"/>
      <c r="L128" s="104"/>
      <c r="M128" s="104"/>
      <c r="N128" s="104"/>
      <c r="O128" s="104"/>
      <c r="P128" s="104"/>
      <c r="Q128" s="104"/>
      <c r="R128" s="104"/>
      <c r="S128" s="104"/>
      <c r="T128" s="104"/>
      <c r="U128" s="104"/>
      <c r="V128" s="104"/>
      <c r="W128" s="104"/>
      <c r="X128" s="104"/>
      <c r="Y128" s="326"/>
    </row>
    <row r="129" spans="1:25">
      <c r="A129" s="326"/>
      <c r="B129" s="144">
        <v>1</v>
      </c>
      <c r="C129" s="328" t="s">
        <v>266</v>
      </c>
      <c r="D129" s="329"/>
      <c r="E129" s="185"/>
      <c r="F129" s="15"/>
      <c r="G129" s="15"/>
      <c r="H129" s="15"/>
      <c r="I129" s="15"/>
      <c r="J129" s="15"/>
      <c r="K129" s="15"/>
      <c r="L129" s="15"/>
      <c r="M129" s="15"/>
      <c r="N129" s="15"/>
      <c r="O129" s="15"/>
      <c r="P129" s="15"/>
      <c r="Q129" s="15"/>
      <c r="R129" s="15"/>
      <c r="S129" s="15"/>
      <c r="T129" s="15"/>
      <c r="U129" s="15"/>
      <c r="V129" s="15"/>
      <c r="W129" s="15"/>
      <c r="X129" s="111"/>
      <c r="Y129" s="326"/>
    </row>
    <row r="130" spans="1:25">
      <c r="A130" s="326"/>
      <c r="B130" s="144">
        <v>2</v>
      </c>
      <c r="C130" s="320" t="s">
        <v>267</v>
      </c>
      <c r="D130" s="332"/>
      <c r="E130" s="185"/>
      <c r="F130" s="15"/>
      <c r="G130" s="15"/>
      <c r="H130" s="15"/>
      <c r="I130" s="15"/>
      <c r="J130" s="15"/>
      <c r="K130" s="15"/>
      <c r="L130" s="15"/>
      <c r="M130" s="15"/>
      <c r="N130" s="15"/>
      <c r="O130" s="15"/>
      <c r="P130" s="15"/>
      <c r="Q130" s="15"/>
      <c r="R130" s="15"/>
      <c r="S130" s="15"/>
      <c r="T130" s="15"/>
      <c r="U130" s="15"/>
      <c r="V130" s="15"/>
      <c r="W130" s="15"/>
      <c r="X130" s="111"/>
      <c r="Y130" s="326"/>
    </row>
    <row r="131" spans="1:25">
      <c r="A131" s="326"/>
      <c r="B131" s="144">
        <v>3</v>
      </c>
      <c r="C131" s="328" t="s">
        <v>268</v>
      </c>
      <c r="D131" s="329"/>
      <c r="E131" s="111"/>
      <c r="F131" s="15"/>
      <c r="G131" s="15"/>
      <c r="H131" s="15"/>
      <c r="I131" s="15"/>
      <c r="J131" s="15"/>
      <c r="K131" s="15"/>
      <c r="L131" s="15"/>
      <c r="M131" s="15"/>
      <c r="N131" s="15"/>
      <c r="O131" s="15"/>
      <c r="P131" s="15"/>
      <c r="Q131" s="15"/>
      <c r="R131" s="15"/>
      <c r="S131" s="15"/>
      <c r="T131" s="15"/>
      <c r="U131" s="15"/>
      <c r="V131" s="15"/>
      <c r="W131" s="15"/>
      <c r="X131" s="111"/>
      <c r="Y131" s="326"/>
    </row>
    <row r="132" spans="1:25">
      <c r="A132" s="326"/>
      <c r="B132" s="144">
        <v>4</v>
      </c>
      <c r="C132" s="320" t="s">
        <v>269</v>
      </c>
      <c r="D132" s="321"/>
      <c r="E132" s="111"/>
      <c r="F132" s="15"/>
      <c r="G132" s="15"/>
      <c r="H132" s="15"/>
      <c r="I132" s="15"/>
      <c r="J132" s="15"/>
      <c r="K132" s="111"/>
      <c r="L132" s="15"/>
      <c r="M132" s="15"/>
      <c r="N132" s="15"/>
      <c r="O132" s="15"/>
      <c r="P132" s="15"/>
      <c r="Q132" s="15"/>
      <c r="R132" s="15"/>
      <c r="S132" s="15"/>
      <c r="T132" s="15"/>
      <c r="U132" s="15"/>
      <c r="V132" s="15"/>
      <c r="W132" s="15"/>
      <c r="X132" s="111"/>
      <c r="Y132" s="326"/>
    </row>
    <row r="133" spans="1:25" ht="13.8" thickBot="1">
      <c r="A133" s="326"/>
      <c r="B133" s="144">
        <v>5</v>
      </c>
      <c r="C133" s="320" t="s">
        <v>270</v>
      </c>
      <c r="D133" s="321"/>
      <c r="E133" s="111"/>
      <c r="F133" s="15"/>
      <c r="G133" s="15"/>
      <c r="H133" s="15"/>
      <c r="I133" s="15"/>
      <c r="J133" s="15"/>
      <c r="K133" s="15"/>
      <c r="L133" s="15"/>
      <c r="M133" s="15"/>
      <c r="N133" s="15"/>
      <c r="O133" s="15"/>
      <c r="P133" s="15"/>
      <c r="Q133" s="15"/>
      <c r="R133" s="15"/>
      <c r="S133" s="15"/>
      <c r="T133" s="15"/>
      <c r="U133" s="15"/>
      <c r="V133" s="15"/>
      <c r="W133" s="15"/>
      <c r="X133" s="111"/>
      <c r="Y133" s="326"/>
    </row>
    <row r="134" spans="1:25" ht="13.8" thickBot="1">
      <c r="A134" s="326"/>
      <c r="B134" s="24"/>
      <c r="C134" s="286" t="s">
        <v>113</v>
      </c>
      <c r="D134" s="287"/>
      <c r="E134" s="53" t="str">
        <f>IF(SUMPRODUCT(ISTEXT(E129:E133)*1)&gt;4,"C",IF(SUMPRODUCT(ISTEXT(E129:E133)*1)&gt;0,(SUMPRODUCT(ISTEXT(E129:E133)*1)/5*100)," "))</f>
        <v xml:space="preserve"> </v>
      </c>
      <c r="F134" s="53" t="str">
        <f t="shared" ref="F134:X134" si="12">IF(SUMPRODUCT(ISTEXT(F129:F133)*1)&gt;4,"C",IF(SUMPRODUCT(ISTEXT(F129:F133)*1)&gt;0,(SUMPRODUCT(ISTEXT(F129:F133)*1)/5*100)," "))</f>
        <v xml:space="preserve"> </v>
      </c>
      <c r="G134" s="53" t="str">
        <f t="shared" si="12"/>
        <v xml:space="preserve"> </v>
      </c>
      <c r="H134" s="53" t="str">
        <f t="shared" si="12"/>
        <v xml:space="preserve"> </v>
      </c>
      <c r="I134" s="53" t="str">
        <f t="shared" si="12"/>
        <v xml:space="preserve"> </v>
      </c>
      <c r="J134" s="53" t="str">
        <f t="shared" si="12"/>
        <v xml:space="preserve"> </v>
      </c>
      <c r="K134" s="53" t="str">
        <f t="shared" si="12"/>
        <v xml:space="preserve"> </v>
      </c>
      <c r="L134" s="53" t="str">
        <f t="shared" si="12"/>
        <v xml:space="preserve"> </v>
      </c>
      <c r="M134" s="53" t="str">
        <f t="shared" si="12"/>
        <v xml:space="preserve"> </v>
      </c>
      <c r="N134" s="53" t="str">
        <f t="shared" si="12"/>
        <v xml:space="preserve"> </v>
      </c>
      <c r="O134" s="53" t="str">
        <f t="shared" si="12"/>
        <v xml:space="preserve"> </v>
      </c>
      <c r="P134" s="53" t="str">
        <f t="shared" si="12"/>
        <v xml:space="preserve"> </v>
      </c>
      <c r="Q134" s="53" t="str">
        <f t="shared" si="12"/>
        <v xml:space="preserve"> </v>
      </c>
      <c r="R134" s="53" t="str">
        <f t="shared" si="12"/>
        <v xml:space="preserve"> </v>
      </c>
      <c r="S134" s="53" t="str">
        <f t="shared" si="12"/>
        <v xml:space="preserve"> </v>
      </c>
      <c r="T134" s="53" t="str">
        <f t="shared" si="12"/>
        <v xml:space="preserve"> </v>
      </c>
      <c r="U134" s="53" t="str">
        <f t="shared" si="12"/>
        <v xml:space="preserve"> </v>
      </c>
      <c r="V134" s="53" t="str">
        <f t="shared" si="12"/>
        <v xml:space="preserve"> </v>
      </c>
      <c r="W134" s="53" t="str">
        <f t="shared" si="12"/>
        <v xml:space="preserve"> </v>
      </c>
      <c r="X134" s="53" t="str">
        <f t="shared" si="12"/>
        <v xml:space="preserve"> </v>
      </c>
      <c r="Y134" s="326"/>
    </row>
  </sheetData>
  <sheetProtection algorithmName="SHA-512" hashValue="SycLn7lTIgfo9BvtJ8CHLsLQCy6OVtk5VfcHxfNPdC2sD52GtXQCqXyr5pXe6NuV06zG4LugV/ye0b95zXYIgQ==" saltValue="bMt+tnuerlYL0n1Xs3K6zQ==" spinCount="100000" sheet="1" selectLockedCells="1"/>
  <mergeCells count="139">
    <mergeCell ref="C122:D122"/>
    <mergeCell ref="C118:D118"/>
    <mergeCell ref="C125:D125"/>
    <mergeCell ref="C120:D120"/>
    <mergeCell ref="C123:D123"/>
    <mergeCell ref="C124:D124"/>
    <mergeCell ref="A1:A134"/>
    <mergeCell ref="C11:D11"/>
    <mergeCell ref="C90:D90"/>
    <mergeCell ref="C93:D93"/>
    <mergeCell ref="C92:D92"/>
    <mergeCell ref="C91:D91"/>
    <mergeCell ref="C9:D9"/>
    <mergeCell ref="C129:D129"/>
    <mergeCell ref="C116:D116"/>
    <mergeCell ref="C117:D117"/>
    <mergeCell ref="C48:D48"/>
    <mergeCell ref="C39:D39"/>
    <mergeCell ref="C55:D55"/>
    <mergeCell ref="C22:D22"/>
    <mergeCell ref="C18:D18"/>
    <mergeCell ref="C19:D19"/>
    <mergeCell ref="C40:D40"/>
    <mergeCell ref="C109:D109"/>
    <mergeCell ref="G1:G4"/>
    <mergeCell ref="C121:D121"/>
    <mergeCell ref="B4:D4"/>
    <mergeCell ref="E1:E4"/>
    <mergeCell ref="H1:H4"/>
    <mergeCell ref="I1:I4"/>
    <mergeCell ref="J1:J4"/>
    <mergeCell ref="K1:K4"/>
    <mergeCell ref="L1:L4"/>
    <mergeCell ref="F1:F4"/>
    <mergeCell ref="C100:D100"/>
    <mergeCell ref="C77:D77"/>
    <mergeCell ref="C99:D99"/>
    <mergeCell ref="C7:D7"/>
    <mergeCell ref="C10:D10"/>
    <mergeCell ref="C12:D12"/>
    <mergeCell ref="C8:D8"/>
    <mergeCell ref="C17:D17"/>
    <mergeCell ref="B15:D15"/>
    <mergeCell ref="C14:D14"/>
    <mergeCell ref="C16:D16"/>
    <mergeCell ref="C53:D53"/>
    <mergeCell ref="C24:D24"/>
    <mergeCell ref="C51:D51"/>
    <mergeCell ref="M1:M4"/>
    <mergeCell ref="N1:N4"/>
    <mergeCell ref="S1:S4"/>
    <mergeCell ref="O1:O4"/>
    <mergeCell ref="P1:P4"/>
    <mergeCell ref="Q1:Q4"/>
    <mergeCell ref="R1:R4"/>
    <mergeCell ref="C133:D133"/>
    <mergeCell ref="C130:D130"/>
    <mergeCell ref="C131:D131"/>
    <mergeCell ref="C127:D127"/>
    <mergeCell ref="C132:D132"/>
    <mergeCell ref="C62:D62"/>
    <mergeCell ref="C67:D67"/>
    <mergeCell ref="C107:D107"/>
    <mergeCell ref="C114:D114"/>
    <mergeCell ref="C96:D96"/>
    <mergeCell ref="C115:D115"/>
    <mergeCell ref="C98:D98"/>
    <mergeCell ref="C78:D78"/>
    <mergeCell ref="C79:D79"/>
    <mergeCell ref="C70:D70"/>
    <mergeCell ref="C104:D104"/>
    <mergeCell ref="C112:D112"/>
    <mergeCell ref="C101:D101"/>
    <mergeCell ref="C102:D102"/>
    <mergeCell ref="C103:D103"/>
    <mergeCell ref="C25:D25"/>
    <mergeCell ref="C61:D61"/>
    <mergeCell ref="C56:D56"/>
    <mergeCell ref="C73:D73"/>
    <mergeCell ref="C69:D69"/>
    <mergeCell ref="C43:D43"/>
    <mergeCell ref="C83:D83"/>
    <mergeCell ref="C37:D37"/>
    <mergeCell ref="C85:D85"/>
    <mergeCell ref="C86:D86"/>
    <mergeCell ref="C87:D87"/>
    <mergeCell ref="C84:D84"/>
    <mergeCell ref="C94:D94"/>
    <mergeCell ref="C95:D95"/>
    <mergeCell ref="C41:D41"/>
    <mergeCell ref="C42:D42"/>
    <mergeCell ref="Y1:Y134"/>
    <mergeCell ref="C80:D80"/>
    <mergeCell ref="C134:D134"/>
    <mergeCell ref="C54:D54"/>
    <mergeCell ref="C13:D13"/>
    <mergeCell ref="C21:D21"/>
    <mergeCell ref="C106:D106"/>
    <mergeCell ref="C33:D33"/>
    <mergeCell ref="B26:D26"/>
    <mergeCell ref="C82:D82"/>
    <mergeCell ref="C49:D49"/>
    <mergeCell ref="C44:D44"/>
    <mergeCell ref="C46:D46"/>
    <mergeCell ref="C47:D47"/>
    <mergeCell ref="C34:D34"/>
    <mergeCell ref="C35:D35"/>
    <mergeCell ref="C52:D52"/>
    <mergeCell ref="C60:D60"/>
    <mergeCell ref="C38:D38"/>
    <mergeCell ref="C20:D20"/>
    <mergeCell ref="C27:D27"/>
    <mergeCell ref="C28:D28"/>
    <mergeCell ref="C29:D29"/>
    <mergeCell ref="C126:D126"/>
    <mergeCell ref="C110:D110"/>
    <mergeCell ref="C111:D111"/>
    <mergeCell ref="C108:D108"/>
    <mergeCell ref="C88:D88"/>
    <mergeCell ref="T1:T4"/>
    <mergeCell ref="U1:U4"/>
    <mergeCell ref="V1:V4"/>
    <mergeCell ref="W1:W4"/>
    <mergeCell ref="X1:X4"/>
    <mergeCell ref="B97:D97"/>
    <mergeCell ref="C57:D57"/>
    <mergeCell ref="C66:D66"/>
    <mergeCell ref="C71:D71"/>
    <mergeCell ref="C72:D72"/>
    <mergeCell ref="C23:D23"/>
    <mergeCell ref="C30:D30"/>
    <mergeCell ref="B58:D58"/>
    <mergeCell ref="C75:D75"/>
    <mergeCell ref="C76:D76"/>
    <mergeCell ref="C68:D68"/>
    <mergeCell ref="C63:D63"/>
    <mergeCell ref="C64:D64"/>
    <mergeCell ref="C65:D65"/>
    <mergeCell ref="C59:D59"/>
  </mergeCells>
  <phoneticPr fontId="2" type="noConversion"/>
  <pageMargins left="0.5" right="0.5" top="1" bottom="1" header="0.5" footer="0.5"/>
  <pageSetup scale="65" orientation="portrait" r:id="rId1"/>
  <headerFooter alignWithMargins="0">
    <oddHeader>&amp;C&amp;"Arial,Bold"&amp;14WolfTrax&amp;12
Electives - &amp;D</oddHeader>
    <oddFooter>Page &amp;P</oddFooter>
  </headerFooter>
  <rowBreaks count="1" manualBreakCount="1">
    <brk id="73" max="1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09375" defaultRowHeight="13.2"/>
  <cols>
    <col min="1" max="2" width="3.33203125" style="187" customWidth="1"/>
    <col min="3" max="4" width="16.44140625" style="187" customWidth="1"/>
    <col min="5" max="24" width="3.6640625" style="187" customWidth="1"/>
    <col min="25" max="25" width="3.109375" style="187" customWidth="1"/>
    <col min="26" max="16384" width="9.109375" style="187"/>
  </cols>
  <sheetData>
    <row r="1" spans="1:25" s="26" customFormat="1" ht="12.75" customHeight="1">
      <c r="A1" s="339" t="s">
        <v>658</v>
      </c>
      <c r="B1" s="151"/>
      <c r="C1" s="17" t="s">
        <v>7</v>
      </c>
      <c r="D1" s="18" t="str">
        <f>Instructions!F3</f>
        <v xml:space="preserve"> </v>
      </c>
      <c r="E1" s="282" t="str">
        <f ca="1">'Scout 1'!$A1</f>
        <v>Scout 1</v>
      </c>
      <c r="F1" s="282" t="str">
        <f ca="1">'Scout 2'!$A1</f>
        <v>Scout 2</v>
      </c>
      <c r="G1" s="282" t="str">
        <f ca="1">'Scout 3'!$A1</f>
        <v>Scout 3</v>
      </c>
      <c r="H1" s="282" t="str">
        <f ca="1">'Scout 4'!$A1</f>
        <v>Scout 4</v>
      </c>
      <c r="I1" s="282" t="str">
        <f ca="1">'Scout 5'!$A1</f>
        <v>Scout 5</v>
      </c>
      <c r="J1" s="282" t="str">
        <f ca="1">'Scout 6'!$A1</f>
        <v>Scout 6</v>
      </c>
      <c r="K1" s="282" t="str">
        <f ca="1">'Scout 7'!$A1</f>
        <v>Scout 7</v>
      </c>
      <c r="L1" s="282" t="str">
        <f ca="1">'Scout 8'!$A1</f>
        <v>Scout 8</v>
      </c>
      <c r="M1" s="282" t="str">
        <f ca="1">'Scout 9'!$A1</f>
        <v>Scout 9</v>
      </c>
      <c r="N1" s="282" t="str">
        <f ca="1">'Scout 10'!$A1</f>
        <v>Scout 10</v>
      </c>
      <c r="O1" s="282" t="str">
        <f ca="1">'Scout 11'!$A1</f>
        <v>Scout 11</v>
      </c>
      <c r="P1" s="282" t="str">
        <f ca="1">'Scout 12'!$A1</f>
        <v>Scout 12</v>
      </c>
      <c r="Q1" s="282" t="str">
        <f ca="1">'Scout 13'!$A1</f>
        <v>Scout 13</v>
      </c>
      <c r="R1" s="282" t="str">
        <f ca="1">'Scout 14'!$A1</f>
        <v>Scout 14</v>
      </c>
      <c r="S1" s="282" t="str">
        <f ca="1">'Scout 15'!$A1</f>
        <v>Scout 15</v>
      </c>
      <c r="T1" s="282" t="str">
        <f ca="1">'Scout 16'!$A1</f>
        <v>Scout 16</v>
      </c>
      <c r="U1" s="282" t="str">
        <f ca="1">'Scout 17'!$A1</f>
        <v>Scout 17</v>
      </c>
      <c r="V1" s="282" t="str">
        <f ca="1">'Scout 18'!$A1</f>
        <v>Scout 18</v>
      </c>
      <c r="W1" s="282" t="str">
        <f ca="1">'Scout 19'!$A1</f>
        <v>Scout 19</v>
      </c>
      <c r="X1" s="282" t="str">
        <f ca="1">'Scout 20'!$A1</f>
        <v>Scout 20</v>
      </c>
      <c r="Y1" s="339" t="str">
        <f>A1</f>
        <v>Wolf Cub Scout Awards    Wolf Cub Scout Awards    Wolf Cub Scout Awards    Wolf Cub Scout Awards</v>
      </c>
    </row>
    <row r="2" spans="1:25" s="26" customFormat="1" ht="12.75" customHeight="1">
      <c r="A2" s="339"/>
      <c r="B2" s="171"/>
      <c r="C2" s="20" t="s">
        <v>8</v>
      </c>
      <c r="D2" s="21" t="str">
        <f>Instructions!F5</f>
        <v xml:space="preserve"> </v>
      </c>
      <c r="E2" s="283"/>
      <c r="F2" s="283"/>
      <c r="G2" s="283"/>
      <c r="H2" s="283"/>
      <c r="I2" s="283"/>
      <c r="J2" s="283"/>
      <c r="K2" s="283"/>
      <c r="L2" s="283"/>
      <c r="M2" s="283"/>
      <c r="N2" s="283"/>
      <c r="O2" s="283"/>
      <c r="P2" s="283"/>
      <c r="Q2" s="283"/>
      <c r="R2" s="283"/>
      <c r="S2" s="283"/>
      <c r="T2" s="283"/>
      <c r="U2" s="283"/>
      <c r="V2" s="283"/>
      <c r="W2" s="283"/>
      <c r="X2" s="283"/>
      <c r="Y2" s="339"/>
    </row>
    <row r="3" spans="1:25" s="26" customFormat="1">
      <c r="A3" s="339"/>
      <c r="B3" s="171"/>
      <c r="C3" s="22"/>
      <c r="D3" s="23"/>
      <c r="E3" s="283"/>
      <c r="F3" s="283"/>
      <c r="G3" s="283"/>
      <c r="H3" s="283"/>
      <c r="I3" s="283"/>
      <c r="J3" s="283"/>
      <c r="K3" s="283"/>
      <c r="L3" s="283"/>
      <c r="M3" s="283"/>
      <c r="N3" s="283"/>
      <c r="O3" s="283"/>
      <c r="P3" s="283"/>
      <c r="Q3" s="283"/>
      <c r="R3" s="283"/>
      <c r="S3" s="283"/>
      <c r="T3" s="283"/>
      <c r="U3" s="283"/>
      <c r="V3" s="283"/>
      <c r="W3" s="283"/>
      <c r="X3" s="283"/>
      <c r="Y3" s="339"/>
    </row>
    <row r="4" spans="1:25" s="26" customFormat="1" ht="12.75" customHeight="1">
      <c r="A4" s="339"/>
      <c r="B4" s="343" t="s">
        <v>344</v>
      </c>
      <c r="C4" s="293"/>
      <c r="D4" s="294"/>
      <c r="E4" s="284"/>
      <c r="F4" s="284"/>
      <c r="G4" s="284"/>
      <c r="H4" s="284"/>
      <c r="I4" s="284"/>
      <c r="J4" s="284"/>
      <c r="K4" s="284"/>
      <c r="L4" s="284"/>
      <c r="M4" s="284"/>
      <c r="N4" s="284"/>
      <c r="O4" s="284"/>
      <c r="P4" s="284"/>
      <c r="Q4" s="284"/>
      <c r="R4" s="284"/>
      <c r="S4" s="284"/>
      <c r="T4" s="284"/>
      <c r="U4" s="284"/>
      <c r="V4" s="284"/>
      <c r="W4" s="284"/>
      <c r="X4" s="284"/>
      <c r="Y4" s="339"/>
    </row>
    <row r="5" spans="1:25" ht="22.5" customHeight="1">
      <c r="A5" s="339"/>
      <c r="C5" s="188" t="s">
        <v>391</v>
      </c>
      <c r="X5" s="189"/>
      <c r="Y5" s="339"/>
    </row>
    <row r="6" spans="1:25">
      <c r="A6" s="339"/>
      <c r="B6" s="190">
        <v>1</v>
      </c>
      <c r="C6" s="335" t="s">
        <v>654</v>
      </c>
      <c r="D6" s="335"/>
      <c r="E6" s="191"/>
      <c r="F6" s="191"/>
      <c r="G6" s="192"/>
      <c r="H6" s="192"/>
      <c r="I6" s="192"/>
      <c r="J6" s="192"/>
      <c r="K6" s="192"/>
      <c r="L6" s="192"/>
      <c r="M6" s="192"/>
      <c r="N6" s="192"/>
      <c r="O6" s="192"/>
      <c r="P6" s="191"/>
      <c r="Q6" s="192"/>
      <c r="R6" s="192"/>
      <c r="S6" s="191"/>
      <c r="T6" s="191"/>
      <c r="U6" s="191"/>
      <c r="V6" s="191"/>
      <c r="W6" s="191"/>
      <c r="X6" s="191"/>
      <c r="Y6" s="339"/>
    </row>
    <row r="7" spans="1:25">
      <c r="A7" s="339"/>
      <c r="B7" s="190">
        <v>2</v>
      </c>
      <c r="C7" s="335" t="s">
        <v>655</v>
      </c>
      <c r="D7" s="335"/>
      <c r="E7" s="191"/>
      <c r="F7" s="191"/>
      <c r="G7" s="192"/>
      <c r="H7" s="192"/>
      <c r="I7" s="192"/>
      <c r="J7" s="192"/>
      <c r="K7" s="192"/>
      <c r="L7" s="192"/>
      <c r="M7" s="192"/>
      <c r="N7" s="192"/>
      <c r="O7" s="192"/>
      <c r="P7" s="191"/>
      <c r="Q7" s="192"/>
      <c r="R7" s="192"/>
      <c r="S7" s="191"/>
      <c r="T7" s="191"/>
      <c r="U7" s="191"/>
      <c r="V7" s="191"/>
      <c r="W7" s="191"/>
      <c r="X7" s="191"/>
      <c r="Y7" s="339"/>
    </row>
    <row r="8" spans="1:25">
      <c r="A8" s="339"/>
      <c r="B8" s="190">
        <v>3</v>
      </c>
      <c r="C8" s="335" t="s">
        <v>657</v>
      </c>
      <c r="D8" s="335"/>
      <c r="E8" s="191"/>
      <c r="F8" s="191"/>
      <c r="G8" s="192"/>
      <c r="H8" s="192"/>
      <c r="I8" s="192"/>
      <c r="J8" s="192"/>
      <c r="K8" s="192"/>
      <c r="L8" s="192"/>
      <c r="M8" s="192"/>
      <c r="N8" s="192"/>
      <c r="O8" s="192"/>
      <c r="P8" s="191"/>
      <c r="Q8" s="192"/>
      <c r="R8" s="192"/>
      <c r="S8" s="191"/>
      <c r="T8" s="191"/>
      <c r="U8" s="191"/>
      <c r="V8" s="191"/>
      <c r="W8" s="191"/>
      <c r="X8" s="191"/>
      <c r="Y8" s="339"/>
    </row>
    <row r="9" spans="1:25">
      <c r="A9" s="339"/>
      <c r="B9" s="190">
        <v>4</v>
      </c>
      <c r="C9" s="335" t="s">
        <v>656</v>
      </c>
      <c r="D9" s="335"/>
      <c r="E9" s="191"/>
      <c r="F9" s="191"/>
      <c r="G9" s="192"/>
      <c r="H9" s="192"/>
      <c r="I9" s="192"/>
      <c r="J9" s="192"/>
      <c r="K9" s="192"/>
      <c r="L9" s="192"/>
      <c r="M9" s="192"/>
      <c r="N9" s="192"/>
      <c r="O9" s="192"/>
      <c r="P9" s="191"/>
      <c r="Q9" s="192"/>
      <c r="R9" s="192"/>
      <c r="S9" s="191"/>
      <c r="T9" s="191"/>
      <c r="U9" s="191"/>
      <c r="V9" s="191"/>
      <c r="W9" s="191"/>
      <c r="X9" s="191"/>
      <c r="Y9" s="339"/>
    </row>
    <row r="10" spans="1:25">
      <c r="A10" s="339"/>
      <c r="B10" s="190">
        <v>5</v>
      </c>
      <c r="C10" s="335" t="s">
        <v>653</v>
      </c>
      <c r="D10" s="335"/>
      <c r="E10" s="191"/>
      <c r="F10" s="191"/>
      <c r="G10" s="192"/>
      <c r="H10" s="192"/>
      <c r="I10" s="192"/>
      <c r="J10" s="192"/>
      <c r="K10" s="192"/>
      <c r="L10" s="192"/>
      <c r="M10" s="192"/>
      <c r="N10" s="192"/>
      <c r="O10" s="192"/>
      <c r="P10" s="191"/>
      <c r="Q10" s="192"/>
      <c r="R10" s="192"/>
      <c r="S10" s="191"/>
      <c r="T10" s="191"/>
      <c r="U10" s="191"/>
      <c r="V10" s="191"/>
      <c r="W10" s="191"/>
      <c r="X10" s="191"/>
      <c r="Y10" s="339"/>
    </row>
    <row r="11" spans="1:25" ht="13.8" thickBot="1">
      <c r="A11" s="339"/>
      <c r="B11" s="190">
        <v>6</v>
      </c>
      <c r="C11" s="335" t="s">
        <v>392</v>
      </c>
      <c r="D11" s="335"/>
      <c r="E11" s="193"/>
      <c r="F11" s="191"/>
      <c r="G11" s="192"/>
      <c r="H11" s="192"/>
      <c r="I11" s="192"/>
      <c r="J11" s="192"/>
      <c r="K11" s="192"/>
      <c r="L11" s="192"/>
      <c r="M11" s="192"/>
      <c r="N11" s="192"/>
      <c r="O11" s="192"/>
      <c r="P11" s="191"/>
      <c r="Q11" s="192"/>
      <c r="R11" s="192"/>
      <c r="S11" s="191"/>
      <c r="T11" s="191"/>
      <c r="U11" s="191"/>
      <c r="V11" s="191"/>
      <c r="W11" s="191"/>
      <c r="X11" s="191"/>
      <c r="Y11" s="339"/>
    </row>
    <row r="12" spans="1:25" ht="13.8" thickBot="1">
      <c r="A12" s="339"/>
      <c r="C12" s="336" t="s">
        <v>113</v>
      </c>
      <c r="D12" s="336"/>
      <c r="E12" s="194" t="str">
        <f t="shared" ref="E12:X12" si="0">IF(SUMPRODUCT(ISTEXT(E6:E11)*1)&gt;6, "C", IF(SUMPRODUCT(ISTEXT(E6:E11)*1)&gt;0, (SUMPRODUCT(ISTEXT(E6:E11)*1))/7*100, ""))</f>
        <v/>
      </c>
      <c r="F12" s="194" t="str">
        <f t="shared" si="0"/>
        <v/>
      </c>
      <c r="G12" s="194" t="str">
        <f t="shared" si="0"/>
        <v/>
      </c>
      <c r="H12" s="194" t="str">
        <f t="shared" si="0"/>
        <v/>
      </c>
      <c r="I12" s="194" t="str">
        <f t="shared" si="0"/>
        <v/>
      </c>
      <c r="J12" s="194" t="str">
        <f t="shared" si="0"/>
        <v/>
      </c>
      <c r="K12" s="194" t="str">
        <f t="shared" si="0"/>
        <v/>
      </c>
      <c r="L12" s="194" t="str">
        <f t="shared" si="0"/>
        <v/>
      </c>
      <c r="M12" s="194" t="str">
        <f t="shared" si="0"/>
        <v/>
      </c>
      <c r="N12" s="194" t="str">
        <f t="shared" si="0"/>
        <v/>
      </c>
      <c r="O12" s="194" t="str">
        <f t="shared" si="0"/>
        <v/>
      </c>
      <c r="P12" s="194" t="str">
        <f t="shared" si="0"/>
        <v/>
      </c>
      <c r="Q12" s="194" t="str">
        <f t="shared" si="0"/>
        <v/>
      </c>
      <c r="R12" s="194" t="str">
        <f t="shared" si="0"/>
        <v/>
      </c>
      <c r="S12" s="194" t="str">
        <f t="shared" si="0"/>
        <v/>
      </c>
      <c r="T12" s="194" t="str">
        <f t="shared" si="0"/>
        <v/>
      </c>
      <c r="U12" s="194" t="str">
        <f t="shared" si="0"/>
        <v/>
      </c>
      <c r="V12" s="194" t="str">
        <f t="shared" si="0"/>
        <v/>
      </c>
      <c r="W12" s="194" t="str">
        <f t="shared" si="0"/>
        <v/>
      </c>
      <c r="X12" s="194" t="str">
        <f t="shared" si="0"/>
        <v/>
      </c>
      <c r="Y12" s="339"/>
    </row>
    <row r="13" spans="1:25" ht="22.5" customHeight="1">
      <c r="A13" s="339"/>
      <c r="C13" s="337" t="s">
        <v>393</v>
      </c>
      <c r="D13" s="337"/>
      <c r="E13" s="195"/>
      <c r="F13" s="195"/>
      <c r="G13" s="195"/>
      <c r="H13" s="195"/>
      <c r="I13" s="195"/>
      <c r="J13" s="195"/>
      <c r="K13" s="195"/>
      <c r="L13" s="195"/>
      <c r="M13" s="195"/>
      <c r="N13" s="195"/>
      <c r="O13" s="195"/>
      <c r="P13" s="195"/>
      <c r="Q13" s="195"/>
      <c r="R13" s="195"/>
      <c r="S13" s="195"/>
      <c r="T13" s="195"/>
      <c r="U13" s="195"/>
      <c r="V13" s="195"/>
      <c r="W13" s="195"/>
      <c r="X13" s="195"/>
      <c r="Y13" s="339"/>
    </row>
    <row r="14" spans="1:25" ht="12.75" customHeight="1">
      <c r="A14" s="339"/>
      <c r="B14" s="196">
        <v>1</v>
      </c>
      <c r="C14" s="338" t="s">
        <v>394</v>
      </c>
      <c r="D14" s="338"/>
      <c r="E14" s="191"/>
      <c r="F14" s="191"/>
      <c r="G14" s="191"/>
      <c r="H14" s="191"/>
      <c r="I14" s="191"/>
      <c r="J14" s="191"/>
      <c r="K14" s="191"/>
      <c r="L14" s="191"/>
      <c r="M14" s="191"/>
      <c r="N14" s="191"/>
      <c r="O14" s="191"/>
      <c r="P14" s="191"/>
      <c r="Q14" s="191"/>
      <c r="R14" s="191"/>
      <c r="S14" s="191"/>
      <c r="T14" s="191"/>
      <c r="U14" s="191"/>
      <c r="V14" s="191"/>
      <c r="W14" s="191"/>
      <c r="X14" s="191"/>
      <c r="Y14" s="339"/>
    </row>
    <row r="15" spans="1:25">
      <c r="A15" s="339"/>
      <c r="B15" s="196">
        <v>2</v>
      </c>
      <c r="C15" s="341" t="str">
        <f>"Complete "&amp;Achievements!B39</f>
        <v>Complete Paws on the Path</v>
      </c>
      <c r="D15" s="342"/>
      <c r="E15" s="197" t="str">
        <f>Achievements!E47</f>
        <v xml:space="preserve"> </v>
      </c>
      <c r="F15" s="197" t="str">
        <f>Achievements!F47</f>
        <v xml:space="preserve"> </v>
      </c>
      <c r="G15" s="197" t="str">
        <f>Achievements!G47</f>
        <v xml:space="preserve"> </v>
      </c>
      <c r="H15" s="197" t="str">
        <f>Achievements!H47</f>
        <v xml:space="preserve"> </v>
      </c>
      <c r="I15" s="197" t="str">
        <f>Achievements!I47</f>
        <v xml:space="preserve"> </v>
      </c>
      <c r="J15" s="197" t="str">
        <f>Achievements!J47</f>
        <v xml:space="preserve"> </v>
      </c>
      <c r="K15" s="197" t="str">
        <f>Achievements!K47</f>
        <v xml:space="preserve"> </v>
      </c>
      <c r="L15" s="197" t="str">
        <f>Achievements!L47</f>
        <v xml:space="preserve"> </v>
      </c>
      <c r="M15" s="197" t="str">
        <f>Achievements!M47</f>
        <v xml:space="preserve"> </v>
      </c>
      <c r="N15" s="197" t="str">
        <f>Achievements!N47</f>
        <v xml:space="preserve"> </v>
      </c>
      <c r="O15" s="197" t="str">
        <f>Achievements!O47</f>
        <v xml:space="preserve"> </v>
      </c>
      <c r="P15" s="197" t="str">
        <f>Achievements!P47</f>
        <v xml:space="preserve"> </v>
      </c>
      <c r="Q15" s="197" t="str">
        <f>Achievements!Q47</f>
        <v xml:space="preserve"> </v>
      </c>
      <c r="R15" s="197" t="str">
        <f>Achievements!R47</f>
        <v xml:space="preserve"> </v>
      </c>
      <c r="S15" s="197" t="str">
        <f>Achievements!S47</f>
        <v xml:space="preserve"> </v>
      </c>
      <c r="T15" s="197" t="str">
        <f>Achievements!T47</f>
        <v xml:space="preserve"> </v>
      </c>
      <c r="U15" s="197" t="str">
        <f>Achievements!U47</f>
        <v xml:space="preserve"> </v>
      </c>
      <c r="V15" s="197" t="str">
        <f>Achievements!V47</f>
        <v xml:space="preserve"> </v>
      </c>
      <c r="W15" s="197" t="str">
        <f>Achievements!W47</f>
        <v xml:space="preserve"> </v>
      </c>
      <c r="X15" s="197" t="str">
        <f>Achievements!X47</f>
        <v xml:space="preserve"> </v>
      </c>
      <c r="Y15" s="339"/>
    </row>
    <row r="16" spans="1:25">
      <c r="A16" s="339"/>
      <c r="B16" s="196">
        <v>3</v>
      </c>
      <c r="C16" s="341" t="s">
        <v>652</v>
      </c>
      <c r="D16" s="342"/>
      <c r="E16" s="197"/>
      <c r="F16" s="197"/>
      <c r="G16" s="197"/>
      <c r="H16" s="197"/>
      <c r="I16" s="197"/>
      <c r="J16" s="197"/>
      <c r="K16" s="197"/>
      <c r="L16" s="197"/>
      <c r="M16" s="197"/>
      <c r="N16" s="197"/>
      <c r="O16" s="197"/>
      <c r="P16" s="197"/>
      <c r="Q16" s="197"/>
      <c r="R16" s="197"/>
      <c r="S16" s="197"/>
      <c r="T16" s="197"/>
      <c r="U16" s="197"/>
      <c r="V16" s="197"/>
      <c r="W16" s="197"/>
      <c r="X16" s="197"/>
      <c r="Y16" s="339"/>
    </row>
    <row r="17" spans="1:25">
      <c r="A17" s="339"/>
      <c r="B17" s="198" t="s">
        <v>395</v>
      </c>
      <c r="C17" s="341" t="s">
        <v>396</v>
      </c>
      <c r="D17" s="342"/>
      <c r="E17" s="191"/>
      <c r="F17" s="191"/>
      <c r="G17" s="191"/>
      <c r="H17" s="191"/>
      <c r="I17" s="191"/>
      <c r="J17" s="191"/>
      <c r="K17" s="191"/>
      <c r="L17" s="191"/>
      <c r="M17" s="191"/>
      <c r="N17" s="191"/>
      <c r="O17" s="191"/>
      <c r="P17" s="191"/>
      <c r="Q17" s="191"/>
      <c r="R17" s="191"/>
      <c r="S17" s="191"/>
      <c r="T17" s="191"/>
      <c r="U17" s="191"/>
      <c r="V17" s="191"/>
      <c r="W17" s="191"/>
      <c r="X17" s="191"/>
      <c r="Y17" s="339"/>
    </row>
    <row r="18" spans="1:25">
      <c r="A18" s="339"/>
      <c r="B18" s="198" t="s">
        <v>397</v>
      </c>
      <c r="C18" s="341" t="s">
        <v>398</v>
      </c>
      <c r="D18" s="342"/>
      <c r="E18" s="191"/>
      <c r="F18" s="191"/>
      <c r="G18" s="191"/>
      <c r="H18" s="191"/>
      <c r="I18" s="191"/>
      <c r="J18" s="191"/>
      <c r="K18" s="191"/>
      <c r="L18" s="191"/>
      <c r="M18" s="191"/>
      <c r="N18" s="191"/>
      <c r="O18" s="191"/>
      <c r="P18" s="191"/>
      <c r="Q18" s="191"/>
      <c r="R18" s="191"/>
      <c r="S18" s="191"/>
      <c r="T18" s="191"/>
      <c r="U18" s="191"/>
      <c r="V18" s="191"/>
      <c r="W18" s="191"/>
      <c r="X18" s="191"/>
      <c r="Y18" s="339"/>
    </row>
    <row r="19" spans="1:25">
      <c r="A19" s="339"/>
      <c r="B19" s="198" t="s">
        <v>385</v>
      </c>
      <c r="C19" s="341" t="s">
        <v>399</v>
      </c>
      <c r="D19" s="342"/>
      <c r="E19" s="191"/>
      <c r="F19" s="191"/>
      <c r="G19" s="191"/>
      <c r="H19" s="191"/>
      <c r="I19" s="191"/>
      <c r="J19" s="191"/>
      <c r="K19" s="191"/>
      <c r="L19" s="191"/>
      <c r="M19" s="191"/>
      <c r="N19" s="191"/>
      <c r="O19" s="191"/>
      <c r="P19" s="191"/>
      <c r="Q19" s="191"/>
      <c r="R19" s="191"/>
      <c r="S19" s="191"/>
      <c r="T19" s="191"/>
      <c r="U19" s="191"/>
      <c r="V19" s="191"/>
      <c r="W19" s="191"/>
      <c r="X19" s="191"/>
      <c r="Y19" s="339"/>
    </row>
    <row r="20" spans="1:25">
      <c r="A20" s="339"/>
      <c r="B20" s="198" t="s">
        <v>374</v>
      </c>
      <c r="C20" s="341" t="s">
        <v>400</v>
      </c>
      <c r="D20" s="342"/>
      <c r="E20" s="191"/>
      <c r="F20" s="192"/>
      <c r="G20" s="192"/>
      <c r="H20" s="192"/>
      <c r="I20" s="192"/>
      <c r="J20" s="192"/>
      <c r="K20" s="192"/>
      <c r="L20" s="192"/>
      <c r="M20" s="192"/>
      <c r="N20" s="192"/>
      <c r="O20" s="192"/>
      <c r="P20" s="192"/>
      <c r="Q20" s="192"/>
      <c r="R20" s="192"/>
      <c r="S20" s="192"/>
      <c r="T20" s="192"/>
      <c r="U20" s="192"/>
      <c r="V20" s="192"/>
      <c r="W20" s="192"/>
      <c r="X20" s="192"/>
      <c r="Y20" s="339"/>
    </row>
    <row r="21" spans="1:25">
      <c r="A21" s="339"/>
      <c r="B21" s="198" t="s">
        <v>401</v>
      </c>
      <c r="C21" s="341" t="s">
        <v>402</v>
      </c>
      <c r="D21" s="342"/>
      <c r="E21" s="191"/>
      <c r="F21" s="191"/>
      <c r="G21" s="191"/>
      <c r="H21" s="191"/>
      <c r="I21" s="191"/>
      <c r="J21" s="191"/>
      <c r="K21" s="191"/>
      <c r="L21" s="191"/>
      <c r="M21" s="191"/>
      <c r="N21" s="191"/>
      <c r="O21" s="191"/>
      <c r="P21" s="191"/>
      <c r="Q21" s="191"/>
      <c r="R21" s="191"/>
      <c r="S21" s="191"/>
      <c r="T21" s="191"/>
      <c r="U21" s="191"/>
      <c r="V21" s="191"/>
      <c r="W21" s="191"/>
      <c r="X21" s="191"/>
      <c r="Y21" s="339"/>
    </row>
    <row r="22" spans="1:25">
      <c r="A22" s="339"/>
      <c r="B22" s="198" t="s">
        <v>403</v>
      </c>
      <c r="C22" s="341" t="s">
        <v>404</v>
      </c>
      <c r="D22" s="342"/>
      <c r="E22" s="191"/>
      <c r="F22" s="191"/>
      <c r="G22" s="191"/>
      <c r="H22" s="191"/>
      <c r="I22" s="191"/>
      <c r="J22" s="191"/>
      <c r="K22" s="191"/>
      <c r="L22" s="191"/>
      <c r="M22" s="191"/>
      <c r="N22" s="191"/>
      <c r="O22" s="191"/>
      <c r="P22" s="191"/>
      <c r="Q22" s="191"/>
      <c r="R22" s="191"/>
      <c r="S22" s="191"/>
      <c r="T22" s="191"/>
      <c r="U22" s="191"/>
      <c r="V22" s="191"/>
      <c r="W22" s="191"/>
      <c r="X22" s="191"/>
      <c r="Y22" s="339"/>
    </row>
    <row r="23" spans="1:25">
      <c r="A23" s="339"/>
      <c r="B23" s="198" t="s">
        <v>405</v>
      </c>
      <c r="C23" s="341" t="s">
        <v>406</v>
      </c>
      <c r="D23" s="342"/>
      <c r="E23" s="191"/>
      <c r="F23" s="192"/>
      <c r="G23" s="192"/>
      <c r="H23" s="192"/>
      <c r="I23" s="192"/>
      <c r="J23" s="192"/>
      <c r="K23" s="192"/>
      <c r="L23" s="192"/>
      <c r="M23" s="192"/>
      <c r="N23" s="192"/>
      <c r="O23" s="192"/>
      <c r="P23" s="192"/>
      <c r="Q23" s="192"/>
      <c r="R23" s="192"/>
      <c r="S23" s="192"/>
      <c r="T23" s="192"/>
      <c r="U23" s="192"/>
      <c r="V23" s="192"/>
      <c r="W23" s="192"/>
      <c r="X23" s="192"/>
      <c r="Y23" s="339"/>
    </row>
    <row r="24" spans="1:25">
      <c r="A24" s="339"/>
      <c r="B24" s="198" t="s">
        <v>407</v>
      </c>
      <c r="C24" s="341" t="s">
        <v>408</v>
      </c>
      <c r="D24" s="342"/>
      <c r="E24" s="192"/>
      <c r="F24" s="192"/>
      <c r="G24" s="192"/>
      <c r="H24" s="192"/>
      <c r="I24" s="192"/>
      <c r="J24" s="192"/>
      <c r="K24" s="192"/>
      <c r="L24" s="192"/>
      <c r="M24" s="192"/>
      <c r="N24" s="192"/>
      <c r="O24" s="192"/>
      <c r="P24" s="192"/>
      <c r="Q24" s="192"/>
      <c r="R24" s="192"/>
      <c r="S24" s="192"/>
      <c r="T24" s="192"/>
      <c r="U24" s="192"/>
      <c r="V24" s="192"/>
      <c r="W24" s="192"/>
      <c r="X24" s="192"/>
      <c r="Y24" s="339"/>
    </row>
    <row r="25" spans="1:25">
      <c r="A25" s="339"/>
      <c r="B25" s="198" t="s">
        <v>409</v>
      </c>
      <c r="C25" s="341" t="s">
        <v>410</v>
      </c>
      <c r="D25" s="342"/>
      <c r="E25" s="192"/>
      <c r="F25" s="192"/>
      <c r="G25" s="192"/>
      <c r="H25" s="192"/>
      <c r="I25" s="192"/>
      <c r="J25" s="192"/>
      <c r="K25" s="192"/>
      <c r="L25" s="192"/>
      <c r="M25" s="192"/>
      <c r="N25" s="192"/>
      <c r="O25" s="192"/>
      <c r="P25" s="192"/>
      <c r="Q25" s="192"/>
      <c r="R25" s="192"/>
      <c r="S25" s="192"/>
      <c r="T25" s="192"/>
      <c r="U25" s="192"/>
      <c r="V25" s="192"/>
      <c r="W25" s="192"/>
      <c r="X25" s="192"/>
      <c r="Y25" s="339"/>
    </row>
    <row r="26" spans="1:25">
      <c r="A26" s="339"/>
      <c r="B26" s="198" t="s">
        <v>411</v>
      </c>
      <c r="C26" s="341" t="s">
        <v>412</v>
      </c>
      <c r="D26" s="342"/>
      <c r="E26" s="192"/>
      <c r="F26" s="192"/>
      <c r="G26" s="192"/>
      <c r="H26" s="192"/>
      <c r="I26" s="192"/>
      <c r="J26" s="192"/>
      <c r="K26" s="192"/>
      <c r="L26" s="192"/>
      <c r="M26" s="192"/>
      <c r="N26" s="192"/>
      <c r="O26" s="192"/>
      <c r="P26" s="192"/>
      <c r="Q26" s="192"/>
      <c r="R26" s="192"/>
      <c r="S26" s="192"/>
      <c r="T26" s="192"/>
      <c r="U26" s="192"/>
      <c r="V26" s="192"/>
      <c r="W26" s="192"/>
      <c r="X26" s="192"/>
      <c r="Y26" s="339"/>
    </row>
    <row r="27" spans="1:25">
      <c r="A27" s="339"/>
      <c r="B27" s="198" t="s">
        <v>413</v>
      </c>
      <c r="C27" s="341" t="s">
        <v>414</v>
      </c>
      <c r="D27" s="342"/>
      <c r="E27" s="191"/>
      <c r="F27" s="191"/>
      <c r="G27" s="191"/>
      <c r="H27" s="191"/>
      <c r="I27" s="191"/>
      <c r="J27" s="191"/>
      <c r="K27" s="191"/>
      <c r="L27" s="191"/>
      <c r="M27" s="191"/>
      <c r="N27" s="191"/>
      <c r="O27" s="191"/>
      <c r="P27" s="191"/>
      <c r="Q27" s="191"/>
      <c r="R27" s="191"/>
      <c r="S27" s="191"/>
      <c r="T27" s="191"/>
      <c r="U27" s="191"/>
      <c r="V27" s="191"/>
      <c r="W27" s="191"/>
      <c r="X27" s="191"/>
      <c r="Y27" s="339"/>
    </row>
    <row r="28" spans="1:25">
      <c r="A28" s="339"/>
      <c r="B28" s="198" t="s">
        <v>415</v>
      </c>
      <c r="C28" s="344" t="s">
        <v>416</v>
      </c>
      <c r="D28" s="344"/>
      <c r="E28" s="191"/>
      <c r="F28" s="191"/>
      <c r="G28" s="191"/>
      <c r="H28" s="191"/>
      <c r="I28" s="191"/>
      <c r="J28" s="191"/>
      <c r="K28" s="191"/>
      <c r="L28" s="191"/>
      <c r="M28" s="191"/>
      <c r="N28" s="191"/>
      <c r="O28" s="191"/>
      <c r="P28" s="191"/>
      <c r="Q28" s="191"/>
      <c r="R28" s="191"/>
      <c r="S28" s="191"/>
      <c r="T28" s="191"/>
      <c r="U28" s="191"/>
      <c r="V28" s="191"/>
      <c r="W28" s="191"/>
      <c r="X28" s="191"/>
      <c r="Y28" s="339"/>
    </row>
    <row r="29" spans="1:25">
      <c r="A29" s="339"/>
      <c r="B29" s="198" t="s">
        <v>417</v>
      </c>
      <c r="C29" s="341" t="s">
        <v>418</v>
      </c>
      <c r="D29" s="342"/>
      <c r="E29" s="191"/>
      <c r="F29" s="191"/>
      <c r="G29" s="191"/>
      <c r="H29" s="191"/>
      <c r="I29" s="191"/>
      <c r="J29" s="191"/>
      <c r="K29" s="191"/>
      <c r="L29" s="191"/>
      <c r="M29" s="191"/>
      <c r="N29" s="191"/>
      <c r="O29" s="191"/>
      <c r="P29" s="191"/>
      <c r="Q29" s="191"/>
      <c r="R29" s="191"/>
      <c r="S29" s="191"/>
      <c r="T29" s="191"/>
      <c r="U29" s="191"/>
      <c r="V29" s="191"/>
      <c r="W29" s="191"/>
      <c r="X29" s="191"/>
      <c r="Y29" s="339"/>
    </row>
    <row r="30" spans="1:25" ht="13.8" thickBot="1">
      <c r="A30" s="339"/>
      <c r="B30" s="198" t="s">
        <v>419</v>
      </c>
      <c r="C30" s="341" t="s">
        <v>420</v>
      </c>
      <c r="D30" s="342"/>
      <c r="E30" s="199"/>
      <c r="F30" s="199"/>
      <c r="G30" s="199"/>
      <c r="H30" s="199"/>
      <c r="I30" s="199"/>
      <c r="J30" s="199"/>
      <c r="K30" s="199"/>
      <c r="L30" s="199"/>
      <c r="M30" s="199"/>
      <c r="N30" s="199"/>
      <c r="O30" s="199"/>
      <c r="P30" s="199"/>
      <c r="Q30" s="199"/>
      <c r="R30" s="199"/>
      <c r="S30" s="199"/>
      <c r="T30" s="199"/>
      <c r="U30" s="199"/>
      <c r="V30" s="199"/>
      <c r="W30" s="199"/>
      <c r="X30" s="199"/>
      <c r="Y30" s="339"/>
    </row>
    <row r="31" spans="1:25" ht="13.8" thickBot="1">
      <c r="A31" s="339"/>
      <c r="C31" s="336" t="s">
        <v>113</v>
      </c>
      <c r="D31" s="336"/>
      <c r="E31" s="194" t="str">
        <f>IF(MIN(SUMPRODUCT(ISTEXT(E17:E30)*1),5)+COUNTIF(E15,"C")+SUMPRODUCT(ISTEXT(E14)*1)&gt;6, "C", IF(SUMPRODUCT(ISTEXT(E14:E30)*1)&gt;1, (MIN(SUMPRODUCT(ISTEXT(E17:E30)*1),5)+COUNTIF(E15,"C")+SUMPRODUCT(ISTEXT(E14)*1))/7*100, ""))</f>
        <v/>
      </c>
      <c r="F31" s="194" t="str">
        <f t="shared" ref="F31:X31" si="1">IF(MIN(SUMPRODUCT(ISTEXT(F17:F30)*1),5)+COUNTIF(F15,"C")+SUMPRODUCT(ISTEXT(F14)*1)&gt;6, "C", IF(SUMPRODUCT(ISTEXT(F14:F30)*1)&gt;1, (MIN(SUMPRODUCT(ISTEXT(F17:F30)*1),5)+COUNTIF(F15,"C")+SUMPRODUCT(ISTEXT(F14)*1))/7*100, ""))</f>
        <v/>
      </c>
      <c r="G31" s="194" t="str">
        <f t="shared" si="1"/>
        <v/>
      </c>
      <c r="H31" s="194" t="str">
        <f t="shared" si="1"/>
        <v/>
      </c>
      <c r="I31" s="194" t="str">
        <f t="shared" si="1"/>
        <v/>
      </c>
      <c r="J31" s="194" t="str">
        <f t="shared" si="1"/>
        <v/>
      </c>
      <c r="K31" s="194" t="str">
        <f t="shared" si="1"/>
        <v/>
      </c>
      <c r="L31" s="194" t="str">
        <f t="shared" si="1"/>
        <v/>
      </c>
      <c r="M31" s="194" t="str">
        <f t="shared" si="1"/>
        <v/>
      </c>
      <c r="N31" s="194" t="str">
        <f t="shared" si="1"/>
        <v/>
      </c>
      <c r="O31" s="194" t="str">
        <f t="shared" si="1"/>
        <v/>
      </c>
      <c r="P31" s="194" t="str">
        <f t="shared" si="1"/>
        <v/>
      </c>
      <c r="Q31" s="194" t="str">
        <f t="shared" si="1"/>
        <v/>
      </c>
      <c r="R31" s="194" t="str">
        <f t="shared" si="1"/>
        <v/>
      </c>
      <c r="S31" s="194" t="str">
        <f t="shared" si="1"/>
        <v/>
      </c>
      <c r="T31" s="194" t="str">
        <f t="shared" si="1"/>
        <v/>
      </c>
      <c r="U31" s="194" t="str">
        <f t="shared" si="1"/>
        <v/>
      </c>
      <c r="V31" s="194" t="str">
        <f t="shared" si="1"/>
        <v/>
      </c>
      <c r="W31" s="194" t="str">
        <f t="shared" si="1"/>
        <v/>
      </c>
      <c r="X31" s="194" t="str">
        <f t="shared" si="1"/>
        <v/>
      </c>
      <c r="Y31" s="339"/>
    </row>
    <row r="32" spans="1:25" ht="22.5" customHeight="1">
      <c r="A32" s="339"/>
      <c r="C32" s="340" t="s">
        <v>421</v>
      </c>
      <c r="D32" s="340"/>
      <c r="E32" s="200"/>
      <c r="F32" s="200"/>
      <c r="G32" s="200"/>
      <c r="H32" s="200"/>
      <c r="I32" s="200"/>
      <c r="J32" s="200"/>
      <c r="K32" s="200"/>
      <c r="L32" s="200"/>
      <c r="M32" s="200"/>
      <c r="N32" s="200"/>
      <c r="O32" s="200"/>
      <c r="P32" s="200"/>
      <c r="Q32" s="200"/>
      <c r="R32" s="200"/>
      <c r="S32" s="200"/>
      <c r="T32" s="200"/>
      <c r="U32" s="200"/>
      <c r="V32" s="200"/>
      <c r="W32" s="200"/>
      <c r="X32" s="200"/>
      <c r="Y32" s="339"/>
    </row>
    <row r="33" spans="1:25">
      <c r="A33" s="339"/>
      <c r="B33" s="196">
        <v>1</v>
      </c>
      <c r="C33" s="341" t="str">
        <f>"Complete " &amp; Achievements!B39</f>
        <v>Complete Paws on the Path</v>
      </c>
      <c r="D33" s="342"/>
      <c r="E33" s="197" t="str">
        <f>Achievements!E47</f>
        <v xml:space="preserve"> </v>
      </c>
      <c r="F33" s="197" t="str">
        <f>Achievements!F47</f>
        <v xml:space="preserve"> </v>
      </c>
      <c r="G33" s="197" t="str">
        <f>Achievements!G47</f>
        <v xml:space="preserve"> </v>
      </c>
      <c r="H33" s="197" t="str">
        <f>Achievements!H47</f>
        <v xml:space="preserve"> </v>
      </c>
      <c r="I33" s="197" t="str">
        <f>Achievements!I47</f>
        <v xml:space="preserve"> </v>
      </c>
      <c r="J33" s="197" t="str">
        <f>Achievements!J47</f>
        <v xml:space="preserve"> </v>
      </c>
      <c r="K33" s="197" t="str">
        <f>Achievements!K47</f>
        <v xml:space="preserve"> </v>
      </c>
      <c r="L33" s="197" t="str">
        <f>Achievements!L47</f>
        <v xml:space="preserve"> </v>
      </c>
      <c r="M33" s="197" t="str">
        <f>Achievements!M47</f>
        <v xml:space="preserve"> </v>
      </c>
      <c r="N33" s="197" t="str">
        <f>Achievements!N47</f>
        <v xml:space="preserve"> </v>
      </c>
      <c r="O33" s="197" t="str">
        <f>Achievements!O47</f>
        <v xml:space="preserve"> </v>
      </c>
      <c r="P33" s="197" t="str">
        <f>Achievements!P47</f>
        <v xml:space="preserve"> </v>
      </c>
      <c r="Q33" s="197" t="str">
        <f>Achievements!Q47</f>
        <v xml:space="preserve"> </v>
      </c>
      <c r="R33" s="197" t="str">
        <f>Achievements!R47</f>
        <v xml:space="preserve"> </v>
      </c>
      <c r="S33" s="197" t="str">
        <f>Achievements!S47</f>
        <v xml:space="preserve"> </v>
      </c>
      <c r="T33" s="197" t="str">
        <f>Achievements!T47</f>
        <v xml:space="preserve"> </v>
      </c>
      <c r="U33" s="197" t="str">
        <f>Achievements!U47</f>
        <v xml:space="preserve"> </v>
      </c>
      <c r="V33" s="197" t="str">
        <f>Achievements!V47</f>
        <v xml:space="preserve"> </v>
      </c>
      <c r="W33" s="197" t="str">
        <f>Achievements!W47</f>
        <v xml:space="preserve"> </v>
      </c>
      <c r="X33" s="197" t="str">
        <f>Achievements!X47</f>
        <v xml:space="preserve"> </v>
      </c>
      <c r="Y33" s="339"/>
    </row>
    <row r="34" spans="1:25">
      <c r="A34" s="339"/>
      <c r="B34" s="196">
        <v>2</v>
      </c>
      <c r="C34" s="341" t="str">
        <f>"Complete " &amp;Electives!B97</f>
        <v>Complete Grow Something</v>
      </c>
      <c r="D34" s="342"/>
      <c r="E34" s="197" t="str">
        <f>Electives!E104</f>
        <v/>
      </c>
      <c r="F34" s="197" t="str">
        <f>Electives!F104</f>
        <v/>
      </c>
      <c r="G34" s="197" t="str">
        <f>Electives!G104</f>
        <v/>
      </c>
      <c r="H34" s="197" t="str">
        <f>Electives!H104</f>
        <v/>
      </c>
      <c r="I34" s="197" t="str">
        <f>Electives!I104</f>
        <v/>
      </c>
      <c r="J34" s="197" t="str">
        <f>Electives!J104</f>
        <v/>
      </c>
      <c r="K34" s="197" t="str">
        <f>Electives!K104</f>
        <v/>
      </c>
      <c r="L34" s="197" t="str">
        <f>Electives!L104</f>
        <v/>
      </c>
      <c r="M34" s="197" t="str">
        <f>Electives!M104</f>
        <v/>
      </c>
      <c r="N34" s="197" t="str">
        <f>Electives!N104</f>
        <v/>
      </c>
      <c r="O34" s="197" t="str">
        <f>Electives!O104</f>
        <v/>
      </c>
      <c r="P34" s="197" t="str">
        <f>Electives!P104</f>
        <v/>
      </c>
      <c r="Q34" s="197" t="str">
        <f>Electives!Q104</f>
        <v/>
      </c>
      <c r="R34" s="197" t="str">
        <f>Electives!R104</f>
        <v/>
      </c>
      <c r="S34" s="197" t="str">
        <f>Electives!S104</f>
        <v/>
      </c>
      <c r="T34" s="197" t="str">
        <f>Electives!T104</f>
        <v/>
      </c>
      <c r="U34" s="197" t="str">
        <f>Electives!U104</f>
        <v/>
      </c>
      <c r="V34" s="197" t="str">
        <f>Electives!V104</f>
        <v/>
      </c>
      <c r="W34" s="197" t="str">
        <f>Electives!W104</f>
        <v/>
      </c>
      <c r="X34" s="197" t="str">
        <f>Electives!X104</f>
        <v/>
      </c>
      <c r="Y34" s="339"/>
    </row>
    <row r="35" spans="1:25">
      <c r="A35" s="339"/>
      <c r="B35" s="196">
        <v>3</v>
      </c>
      <c r="C35" s="341" t="str">
        <f>"Complete " &amp; Electives!B128 &amp;" 1 &amp; 2"</f>
        <v>Complete Spirit of the Water 1 &amp; 2</v>
      </c>
      <c r="D35" s="342"/>
      <c r="E35" s="197" t="str">
        <f>IF(SUMPRODUCT(ISTEXT(Electives!E129:E130)*1)&gt;1, "C", IF(SUMPRODUCT(ISTEXT(Electives!E129:E130)*1)&gt;0, SUMPRODUCT(ISTEXT(Electives!E129:E130)*1)/2*100,""))</f>
        <v/>
      </c>
      <c r="F35" s="197" t="str">
        <f>IF(SUMPRODUCT(ISTEXT(Electives!F129:F130)*1)&gt;1, "C", IF(SUMPRODUCT(ISTEXT(Electives!F129:F130)*1)&gt;0, SUMPRODUCT(ISTEXT(Electives!F129:F130)*1)/2*100,""))</f>
        <v/>
      </c>
      <c r="G35" s="197" t="str">
        <f>IF(SUMPRODUCT(ISTEXT(Electives!G129:G130)*1)&gt;1, "C", IF(SUMPRODUCT(ISTEXT(Electives!G129:G130)*1)&gt;0, SUMPRODUCT(ISTEXT(Electives!G129:G130)*1)/2*100,""))</f>
        <v/>
      </c>
      <c r="H35" s="197" t="str">
        <f>IF(SUMPRODUCT(ISTEXT(Electives!H129:H130)*1)&gt;1, "C", IF(SUMPRODUCT(ISTEXT(Electives!H129:H130)*1)&gt;0, SUMPRODUCT(ISTEXT(Electives!H129:H130)*1)/2*100,""))</f>
        <v/>
      </c>
      <c r="I35" s="197" t="str">
        <f>IF(SUMPRODUCT(ISTEXT(Electives!I129:I130)*1)&gt;1, "C", IF(SUMPRODUCT(ISTEXT(Electives!I129:I130)*1)&gt;0, SUMPRODUCT(ISTEXT(Electives!I129:I130)*1)/2*100,""))</f>
        <v/>
      </c>
      <c r="J35" s="197" t="str">
        <f>IF(SUMPRODUCT(ISTEXT(Electives!J129:J130)*1)&gt;1, "C", IF(SUMPRODUCT(ISTEXT(Electives!J129:J130)*1)&gt;0, SUMPRODUCT(ISTEXT(Electives!J129:J130)*1)/2*100,""))</f>
        <v/>
      </c>
      <c r="K35" s="197" t="str">
        <f>IF(SUMPRODUCT(ISTEXT(Electives!K129:K130)*1)&gt;1, "C", IF(SUMPRODUCT(ISTEXT(Electives!K129:K130)*1)&gt;0, SUMPRODUCT(ISTEXT(Electives!K129:K130)*1)/2*100,""))</f>
        <v/>
      </c>
      <c r="L35" s="197" t="str">
        <f>IF(SUMPRODUCT(ISTEXT(Electives!L129:L130)*1)&gt;1, "C", IF(SUMPRODUCT(ISTEXT(Electives!L129:L130)*1)&gt;0, SUMPRODUCT(ISTEXT(Electives!L129:L130)*1)/2*100,""))</f>
        <v/>
      </c>
      <c r="M35" s="197" t="str">
        <f>IF(SUMPRODUCT(ISTEXT(Electives!M129:M130)*1)&gt;1, "C", IF(SUMPRODUCT(ISTEXT(Electives!M129:M130)*1)&gt;0, SUMPRODUCT(ISTEXT(Electives!M129:M130)*1)/2*100,""))</f>
        <v/>
      </c>
      <c r="N35" s="197" t="str">
        <f>IF(SUMPRODUCT(ISTEXT(Electives!N129:N130)*1)&gt;1, "C", IF(SUMPRODUCT(ISTEXT(Electives!N129:N130)*1)&gt;0, SUMPRODUCT(ISTEXT(Electives!N129:N130)*1)/2*100,""))</f>
        <v/>
      </c>
      <c r="O35" s="197" t="str">
        <f>IF(SUMPRODUCT(ISTEXT(Electives!O129:O130)*1)&gt;1, "C", IF(SUMPRODUCT(ISTEXT(Electives!O129:O130)*1)&gt;0, SUMPRODUCT(ISTEXT(Electives!O129:O130)*1)/2*100,""))</f>
        <v/>
      </c>
      <c r="P35" s="197" t="str">
        <f>IF(SUMPRODUCT(ISTEXT(Electives!P129:P130)*1)&gt;1, "C", IF(SUMPRODUCT(ISTEXT(Electives!P129:P130)*1)&gt;0, SUMPRODUCT(ISTEXT(Electives!P129:P130)*1)/2*100,""))</f>
        <v/>
      </c>
      <c r="Q35" s="197" t="str">
        <f>IF(SUMPRODUCT(ISTEXT(Electives!Q129:Q130)*1)&gt;1, "C", IF(SUMPRODUCT(ISTEXT(Electives!Q129:Q130)*1)&gt;0, SUMPRODUCT(ISTEXT(Electives!Q129:Q130)*1)/2*100,""))</f>
        <v/>
      </c>
      <c r="R35" s="197" t="str">
        <f>IF(SUMPRODUCT(ISTEXT(Electives!R129:R130)*1)&gt;1, "C", IF(SUMPRODUCT(ISTEXT(Electives!R129:R130)*1)&gt;0, SUMPRODUCT(ISTEXT(Electives!R129:R130)*1)/2*100,""))</f>
        <v/>
      </c>
      <c r="S35" s="197" t="str">
        <f>IF(SUMPRODUCT(ISTEXT(Electives!S129:S130)*1)&gt;1, "C", IF(SUMPRODUCT(ISTEXT(Electives!S129:S130)*1)&gt;0, SUMPRODUCT(ISTEXT(Electives!S129:S130)*1)/2*100,""))</f>
        <v/>
      </c>
      <c r="T35" s="197" t="str">
        <f>IF(SUMPRODUCT(ISTEXT(Electives!T129:T130)*1)&gt;1, "C", IF(SUMPRODUCT(ISTEXT(Electives!T129:T130)*1)&gt;0, SUMPRODUCT(ISTEXT(Electives!T129:T130)*1)/2*100,""))</f>
        <v/>
      </c>
      <c r="U35" s="197" t="str">
        <f>IF(SUMPRODUCT(ISTEXT(Electives!U129:U130)*1)&gt;1, "C", IF(SUMPRODUCT(ISTEXT(Electives!U129:U130)*1)&gt;0, SUMPRODUCT(ISTEXT(Electives!U129:U130)*1)/2*100,""))</f>
        <v/>
      </c>
      <c r="V35" s="197" t="str">
        <f>IF(SUMPRODUCT(ISTEXT(Electives!V129:V130)*1)&gt;1, "C", IF(SUMPRODUCT(ISTEXT(Electives!V129:V130)*1)&gt;0, SUMPRODUCT(ISTEXT(Electives!V129:V130)*1)/2*100,""))</f>
        <v/>
      </c>
      <c r="W35" s="197" t="str">
        <f>IF(SUMPRODUCT(ISTEXT(Electives!W129:W130)*1)&gt;1, "C", IF(SUMPRODUCT(ISTEXT(Electives!W129:W130)*1)&gt;0, SUMPRODUCT(ISTEXT(Electives!W129:W130)*1)/2*100,""))</f>
        <v/>
      </c>
      <c r="X35" s="197" t="str">
        <f>IF(SUMPRODUCT(ISTEXT(Electives!X129:X130)*1)&gt;1, "C", IF(SUMPRODUCT(ISTEXT(Electives!X129:X130)*1)&gt;0, SUMPRODUCT(ISTEXT(Electives!X129:X130)*1)/2*100,""))</f>
        <v/>
      </c>
      <c r="Y35" s="339"/>
    </row>
    <row r="36" spans="1:25" ht="13.8" thickBot="1">
      <c r="A36" s="339"/>
      <c r="B36" s="196">
        <v>4</v>
      </c>
      <c r="C36" s="341" t="s">
        <v>422</v>
      </c>
      <c r="D36" s="342"/>
      <c r="E36" s="193"/>
      <c r="F36" s="193"/>
      <c r="G36" s="193"/>
      <c r="H36" s="193"/>
      <c r="I36" s="193"/>
      <c r="J36" s="193"/>
      <c r="K36" s="193"/>
      <c r="L36" s="193"/>
      <c r="M36" s="193"/>
      <c r="N36" s="193"/>
      <c r="O36" s="193"/>
      <c r="P36" s="193"/>
      <c r="Q36" s="193"/>
      <c r="R36" s="193"/>
      <c r="S36" s="193"/>
      <c r="T36" s="193"/>
      <c r="U36" s="193"/>
      <c r="V36" s="193"/>
      <c r="W36" s="193"/>
      <c r="X36" s="193"/>
      <c r="Y36" s="339"/>
    </row>
    <row r="37" spans="1:25" ht="13.8" thickBot="1">
      <c r="A37" s="339"/>
      <c r="C37" s="345" t="s">
        <v>113</v>
      </c>
      <c r="D37" s="346"/>
      <c r="E37" s="194" t="str">
        <f>IF(COUNTIF(E33:E35,"C")+SUMPRODUCT(ISTEXT(E36)*1)&gt;3, "C", IF(SUMPRODUCT(ISTEXT(E36)*1)+COUNTIF(E33:E35,"C")+IF(ISNUMBER(E34), E34, 0)+IF(ISNUMBER(E33), E33, 0)+IF(ISNUMBER(E35),E35,0)&gt;0, (COUNTIF(E33:E35,"C")+SUMPRODUCT(ISTEXT(E36)*1)+IF(ISNUMBER(E34), E34/100, 0)+IF(ISNUMBER(E33), E33/100, 0)+IF(ISNUMBER(E35),E35/100,0))/4*100, ""))</f>
        <v/>
      </c>
      <c r="F37" s="194" t="str">
        <f t="shared" ref="F37:X37" si="2">IF(COUNTIF(F33:F35,"C")+SUMPRODUCT(ISTEXT(F36)*1)&gt;3, "C", IF(SUMPRODUCT(ISTEXT(F36)*1)+COUNTIF(F33:F35,"C")+IF(ISNUMBER(F34), F34, 0)+IF(ISNUMBER(F33), F33, 0)+IF(ISNUMBER(F35),F35,0)&gt;0, (COUNTIF(F33:F35,"C")+SUMPRODUCT(ISTEXT(F36)*1)+IF(ISNUMBER(F34), F34/100, 0)+IF(ISNUMBER(F33), F33/100, 0)+IF(ISNUMBER(F35),F35/100,0))/4*100, ""))</f>
        <v/>
      </c>
      <c r="G37" s="194" t="str">
        <f t="shared" si="2"/>
        <v/>
      </c>
      <c r="H37" s="194" t="str">
        <f t="shared" si="2"/>
        <v/>
      </c>
      <c r="I37" s="194" t="str">
        <f t="shared" si="2"/>
        <v/>
      </c>
      <c r="J37" s="194" t="str">
        <f t="shared" si="2"/>
        <v/>
      </c>
      <c r="K37" s="194" t="str">
        <f t="shared" si="2"/>
        <v/>
      </c>
      <c r="L37" s="194" t="str">
        <f t="shared" si="2"/>
        <v/>
      </c>
      <c r="M37" s="194" t="str">
        <f t="shared" si="2"/>
        <v/>
      </c>
      <c r="N37" s="194" t="str">
        <f t="shared" si="2"/>
        <v/>
      </c>
      <c r="O37" s="194" t="str">
        <f t="shared" si="2"/>
        <v/>
      </c>
      <c r="P37" s="194" t="str">
        <f t="shared" si="2"/>
        <v/>
      </c>
      <c r="Q37" s="194" t="str">
        <f t="shared" si="2"/>
        <v/>
      </c>
      <c r="R37" s="194" t="str">
        <f t="shared" si="2"/>
        <v/>
      </c>
      <c r="S37" s="194" t="str">
        <f t="shared" si="2"/>
        <v/>
      </c>
      <c r="T37" s="194" t="str">
        <f t="shared" si="2"/>
        <v/>
      </c>
      <c r="U37" s="194" t="str">
        <f t="shared" si="2"/>
        <v/>
      </c>
      <c r="V37" s="194" t="str">
        <f t="shared" si="2"/>
        <v/>
      </c>
      <c r="W37" s="194" t="str">
        <f t="shared" si="2"/>
        <v/>
      </c>
      <c r="X37" s="194" t="str">
        <f t="shared" si="2"/>
        <v/>
      </c>
      <c r="Y37" s="339"/>
    </row>
    <row r="39" spans="1:25">
      <c r="E39" s="201" t="s">
        <v>423</v>
      </c>
    </row>
    <row r="40" spans="1:25">
      <c r="F40" s="201" t="s">
        <v>424</v>
      </c>
    </row>
    <row r="41" spans="1:25">
      <c r="G41" s="201" t="s">
        <v>425</v>
      </c>
    </row>
    <row r="42" spans="1:25">
      <c r="F42" s="201" t="s">
        <v>426</v>
      </c>
    </row>
    <row r="43" spans="1:25">
      <c r="G43" s="201" t="s">
        <v>427</v>
      </c>
    </row>
    <row r="44" spans="1:25">
      <c r="F44" s="201" t="s">
        <v>428</v>
      </c>
    </row>
    <row r="45" spans="1:25">
      <c r="G45" s="201" t="s">
        <v>429</v>
      </c>
    </row>
    <row r="46" spans="1:25">
      <c r="F46" s="201" t="s">
        <v>430</v>
      </c>
    </row>
    <row r="47" spans="1:25">
      <c r="G47" s="201" t="s">
        <v>431</v>
      </c>
    </row>
  </sheetData>
  <sheetProtection algorithmName="SHA-512" hashValue="1Au7qE1HzJSxF7an5MeLK5sw/3mlI3U3X2QkbQPG4YgR8EA0XETi7T5607tMSMHZVyfjvgidSKA8FJKaTdL5zQ==" saltValue="woIl9WmL3G4JCG3Mqhw2Hw==" spinCount="100000" sheet="1" selectLockedCells="1"/>
  <mergeCells count="55">
    <mergeCell ref="C33:D33"/>
    <mergeCell ref="C34:D34"/>
    <mergeCell ref="C35:D35"/>
    <mergeCell ref="C36:D36"/>
    <mergeCell ref="C37:D37"/>
    <mergeCell ref="C29:D29"/>
    <mergeCell ref="C30:D30"/>
    <mergeCell ref="C15:D15"/>
    <mergeCell ref="C16:D16"/>
    <mergeCell ref="C17:D17"/>
    <mergeCell ref="C18:D18"/>
    <mergeCell ref="C19:D19"/>
    <mergeCell ref="C20:D20"/>
    <mergeCell ref="V1:V4"/>
    <mergeCell ref="W1:W4"/>
    <mergeCell ref="X1:X4"/>
    <mergeCell ref="Y1:Y37"/>
    <mergeCell ref="C6:D6"/>
    <mergeCell ref="C7:D7"/>
    <mergeCell ref="C8:D8"/>
    <mergeCell ref="C9:D9"/>
    <mergeCell ref="C10:D10"/>
    <mergeCell ref="P1:P4"/>
    <mergeCell ref="Q1:Q4"/>
    <mergeCell ref="R1:R4"/>
    <mergeCell ref="S1:S4"/>
    <mergeCell ref="T1:T4"/>
    <mergeCell ref="U1:U4"/>
    <mergeCell ref="J1:J4"/>
    <mergeCell ref="K1:K4"/>
    <mergeCell ref="L1:L4"/>
    <mergeCell ref="M1:M4"/>
    <mergeCell ref="N1:N4"/>
    <mergeCell ref="O1:O4"/>
    <mergeCell ref="A1:A37"/>
    <mergeCell ref="E1:E4"/>
    <mergeCell ref="F1:F4"/>
    <mergeCell ref="G1:G4"/>
    <mergeCell ref="H1:H4"/>
    <mergeCell ref="C31:D31"/>
    <mergeCell ref="C32:D32"/>
    <mergeCell ref="C21:D21"/>
    <mergeCell ref="C22:D22"/>
    <mergeCell ref="C23:D23"/>
    <mergeCell ref="C24:D24"/>
    <mergeCell ref="C25:D25"/>
    <mergeCell ref="C26:D26"/>
    <mergeCell ref="B4:D4"/>
    <mergeCell ref="C27:D27"/>
    <mergeCell ref="C28:D28"/>
    <mergeCell ref="I1:I4"/>
    <mergeCell ref="C11:D11"/>
    <mergeCell ref="C12:D12"/>
    <mergeCell ref="C13:D13"/>
    <mergeCell ref="C14:D1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52</vt:i4>
      </vt:variant>
    </vt:vector>
  </HeadingPairs>
  <TitlesOfParts>
    <vt:vector size="84" baseType="lpstr">
      <vt:lpstr>Instructions</vt:lpstr>
      <vt:lpstr>Parent Contact Info</vt:lpstr>
      <vt:lpstr>Attendance</vt:lpstr>
      <vt:lpstr>Recharter</vt:lpstr>
      <vt:lpstr>Bobcat</vt:lpstr>
      <vt:lpstr>Wolf</vt:lpstr>
      <vt:lpstr>Achievements</vt:lpstr>
      <vt:lpstr>Electives</vt:lpstr>
      <vt:lpstr>Cub Awards</vt:lpstr>
      <vt:lpstr>NOVA</vt:lpstr>
      <vt:lpstr>Shooting Sports</vt:lpstr>
      <vt:lpstr>Summary</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Achievements!Print_Area</vt:lpstr>
      <vt:lpstr>Attendance!Print_Area</vt:lpstr>
      <vt:lpstr>Bobcat!Print_Area</vt:lpstr>
      <vt:lpstr>Electives!Print_Area</vt:lpstr>
      <vt:lpstr>Instructions!Print_Area</vt:lpstr>
      <vt:lpstr>'Parent Contact Info'!Print_Area</vt:lpstr>
      <vt:lpstr>Recharter!Print_Area</vt:lpstr>
      <vt:lpstr>'Scout 1'!Print_Area</vt:lpstr>
      <vt:lpstr>'Scout 10'!Print_Area</vt:lpstr>
      <vt:lpstr>'Scout 11'!Print_Area</vt:lpstr>
      <vt:lpstr>'Scout 12'!Print_Area</vt:lpstr>
      <vt:lpstr>'Scout 13'!Print_Area</vt:lpstr>
      <vt:lpstr>'Scout 14'!Print_Area</vt:lpstr>
      <vt:lpstr>'Scout 15'!Print_Area</vt:lpstr>
      <vt:lpstr>'Scout 16'!Print_Area</vt:lpstr>
      <vt:lpstr>'Scout 17'!Print_Area</vt:lpstr>
      <vt:lpstr>'Scout 18'!Print_Area</vt:lpstr>
      <vt:lpstr>'Scout 19'!Print_Area</vt:lpstr>
      <vt:lpstr>'Scout 2'!Print_Area</vt:lpstr>
      <vt:lpstr>'Scout 20'!Print_Area</vt:lpstr>
      <vt:lpstr>'Scout 3'!Print_Area</vt:lpstr>
      <vt:lpstr>'Scout 4'!Print_Area</vt:lpstr>
      <vt:lpstr>'Scout 5'!Print_Area</vt:lpstr>
      <vt:lpstr>'Scout 6'!Print_Area</vt:lpstr>
      <vt:lpstr>'Scout 7'!Print_Area</vt:lpstr>
      <vt:lpstr>'Scout 8'!Print_Area</vt:lpstr>
      <vt:lpstr>'Scout 9'!Print_Area</vt:lpstr>
      <vt:lpstr>Summary!Print_Area</vt:lpstr>
      <vt:lpstr>Achievements!Print_Titles</vt:lpstr>
      <vt:lpstr>Attendance!Print_Titles</vt:lpstr>
      <vt:lpstr>Bobcat!Print_Titles</vt:lpstr>
      <vt:lpstr>Electives!Print_Titles</vt:lpstr>
      <vt:lpstr>'Scout 1'!Print_Titles</vt:lpstr>
      <vt:lpstr>'Scout 10'!Print_Titles</vt:lpstr>
      <vt:lpstr>'Scout 11'!Print_Titles</vt:lpstr>
      <vt:lpstr>'Scout 12'!Print_Titles</vt:lpstr>
      <vt:lpstr>'Scout 13'!Print_Titles</vt:lpstr>
      <vt:lpstr>'Scout 14'!Print_Titles</vt:lpstr>
      <vt:lpstr>'Scout 15'!Print_Titles</vt:lpstr>
      <vt:lpstr>'Scout 16'!Print_Titles</vt:lpstr>
      <vt:lpstr>'Scout 17'!Print_Titles</vt:lpstr>
      <vt:lpstr>'Scout 18'!Print_Titles</vt:lpstr>
      <vt:lpstr>'Scout 19'!Print_Titles</vt:lpstr>
      <vt:lpstr>'Scout 2'!Print_Titles</vt:lpstr>
      <vt:lpstr>'Scout 20'!Print_Titles</vt:lpstr>
      <vt:lpstr>'Scout 3'!Print_Titles</vt:lpstr>
      <vt:lpstr>'Scout 4'!Print_Titles</vt:lpstr>
      <vt:lpstr>'Scout 5'!Print_Titles</vt:lpstr>
      <vt:lpstr>'Scout 6'!Print_Titles</vt:lpstr>
      <vt:lpstr>'Scout 7'!Print_Titles</vt:lpstr>
      <vt:lpstr>'Scout 8'!Print_Titles</vt:lpstr>
      <vt:lpstr>'Scout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WolfTrax</dc:title>
  <dc:creator>Frank Steele</dc:creator>
  <cp:lastModifiedBy>Chris Oradat</cp:lastModifiedBy>
  <cp:lastPrinted>2016-12-05T16:38:08Z</cp:lastPrinted>
  <dcterms:created xsi:type="dcterms:W3CDTF">2005-02-08T13:28:44Z</dcterms:created>
  <dcterms:modified xsi:type="dcterms:W3CDTF">2017-04-28T01:56:53Z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1365372423</vt:i4>
  </property>
  <property fmtid="{D5CDD505-2E9C-101B-9397-08002B2CF9AE}" pid="3" name="_EmailSubject">
    <vt:lpwstr>WolfTrax 1.1 - First Revision</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